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customProperty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checkCompatibility="1" autoCompressPictures="0"/>
  <bookViews>
    <workbookView xWindow="26140" yWindow="160" windowWidth="36660" windowHeight="20100" tabRatio="788"/>
  </bookViews>
  <sheets>
    <sheet name="Jan" sheetId="14" r:id="rId1"/>
    <sheet name="Feb" sheetId="19" r:id="rId2"/>
    <sheet name="Mar" sheetId="20" r:id="rId3"/>
    <sheet name="Apr" sheetId="22" r:id="rId4"/>
    <sheet name="May" sheetId="24" r:id="rId5"/>
    <sheet name="Jun" sheetId="25" r:id="rId6"/>
    <sheet name="Jul" sheetId="26" r:id="rId7"/>
    <sheet name="Aug" sheetId="32" r:id="rId8"/>
    <sheet name="Sep" sheetId="28" r:id="rId9"/>
    <sheet name="Oct" sheetId="29" r:id="rId10"/>
    <sheet name="Nov" sheetId="30" r:id="rId11"/>
    <sheet name="Dec" sheetId="31" r:id="rId12"/>
    <sheet name="Lookup List" sheetId="15" r:id="rId13"/>
  </sheets>
  <definedNames>
    <definedName name="AprSun1">DATE(CalendarYear,4,1)-WEEKDAY(DATE(CalendarYear,4,1))+1</definedName>
    <definedName name="AugSun1">DATE(CalendarYear,8,1)-WEEKDAY(DATE(CalendarYear,8,1))+1</definedName>
    <definedName name="CalendarYear">Jan!#REF!</definedName>
    <definedName name="DecSun1">DATE(CalendarYear,12,1)-WEEKDAY(DATE(CalendarYear,12,1))+1</definedName>
    <definedName name="FebSun1">DATE(CalendarYear,2,1)-WEEKDAY(DATE(CalendarYear,2,1))+1</definedName>
    <definedName name="JanSun1">DATE(CalendarYear,1,1)-WEEKDAY(DATE(CalendarYear,1,1))+1</definedName>
    <definedName name="JulSun1">DATE(CalendarYear,7,1)-WEEKDAY(DATE(CalendarYear,7,1))+1</definedName>
    <definedName name="JunSun1">DATE(CalendarYear,6,1)-WEEKDAY(DATE(CalendarYear,6,1))+1</definedName>
    <definedName name="MarSun1">DATE(CalendarYear,3,1)-WEEKDAY(DATE(CalendarYear,3,1))+1</definedName>
    <definedName name="MaySun1">DATE(CalendarYear,5,1)-WEEKDAY(DATE(CalendarYear,5,1))+1</definedName>
    <definedName name="NovSun1">DATE(CalendarYear,11,1)-WEEKDAY(DATE(CalendarYear,11,1))+1</definedName>
    <definedName name="OctSun1">DATE(CalendarYear,10,1)-WEEKDAY(DATE(CalendarYear,10,1))+1</definedName>
    <definedName name="_xlnm.Print_Area" localSheetId="0">Jan!$A$1:$L$20</definedName>
    <definedName name="SepSun1">DATE(CalendarYear,9,1)-WEEKDAY(DATE(CalendarYear,9,1))+1</definedName>
    <definedName name="Year">YearLookup[]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3" i="32" l="1"/>
  <c r="B13" i="32"/>
  <c r="H11" i="32"/>
  <c r="G11" i="32"/>
  <c r="F11" i="32"/>
  <c r="E11" i="32"/>
  <c r="D11" i="32"/>
  <c r="C11" i="32"/>
  <c r="B11" i="32"/>
  <c r="H9" i="32"/>
  <c r="G9" i="32"/>
  <c r="F9" i="32"/>
  <c r="E9" i="32"/>
  <c r="D9" i="32"/>
  <c r="C9" i="32"/>
  <c r="B9" i="32"/>
  <c r="H7" i="32"/>
  <c r="G7" i="32"/>
  <c r="F7" i="32"/>
  <c r="E7" i="32"/>
  <c r="D7" i="32"/>
  <c r="C7" i="32"/>
  <c r="B7" i="32"/>
  <c r="H5" i="32"/>
  <c r="G5" i="32"/>
  <c r="F5" i="32"/>
  <c r="E5" i="32"/>
  <c r="D5" i="32"/>
  <c r="C5" i="32"/>
  <c r="B5" i="32"/>
  <c r="H3" i="32"/>
  <c r="G3" i="32"/>
  <c r="F3" i="32"/>
  <c r="E3" i="32"/>
  <c r="D3" i="32"/>
  <c r="C3" i="32"/>
  <c r="B3" i="32"/>
  <c r="B1" i="32"/>
  <c r="B1" i="28"/>
  <c r="C13" i="31"/>
  <c r="B13" i="31"/>
  <c r="H11" i="31"/>
  <c r="G11" i="31"/>
  <c r="F11" i="31"/>
  <c r="E11" i="31"/>
  <c r="D11" i="31"/>
  <c r="C11" i="31"/>
  <c r="B11" i="31"/>
  <c r="H9" i="31"/>
  <c r="G9" i="31"/>
  <c r="F9" i="31"/>
  <c r="E9" i="31"/>
  <c r="D9" i="31"/>
  <c r="C9" i="31"/>
  <c r="B9" i="31"/>
  <c r="H7" i="31"/>
  <c r="G7" i="31"/>
  <c r="F7" i="31"/>
  <c r="E7" i="31"/>
  <c r="D7" i="31"/>
  <c r="C7" i="31"/>
  <c r="B7" i="31"/>
  <c r="H5" i="31"/>
  <c r="G5" i="31"/>
  <c r="F5" i="31"/>
  <c r="E5" i="31"/>
  <c r="D5" i="31"/>
  <c r="C5" i="31"/>
  <c r="B5" i="31"/>
  <c r="H3" i="31"/>
  <c r="G3" i="31"/>
  <c r="F3" i="31"/>
  <c r="E3" i="31"/>
  <c r="D3" i="31"/>
  <c r="C3" i="31"/>
  <c r="B3" i="31"/>
  <c r="B1" i="31"/>
  <c r="B13" i="30"/>
  <c r="H11" i="30"/>
  <c r="G11" i="30"/>
  <c r="F11" i="30"/>
  <c r="E11" i="30"/>
  <c r="D11" i="30"/>
  <c r="C11" i="30"/>
  <c r="B11" i="30"/>
  <c r="H9" i="30"/>
  <c r="G9" i="30"/>
  <c r="F9" i="30"/>
  <c r="E9" i="30"/>
  <c r="D9" i="30"/>
  <c r="C9" i="30"/>
  <c r="B9" i="30"/>
  <c r="H7" i="30"/>
  <c r="G7" i="30"/>
  <c r="F7" i="30"/>
  <c r="E7" i="30"/>
  <c r="D7" i="30"/>
  <c r="C7" i="30"/>
  <c r="B7" i="30"/>
  <c r="H5" i="30"/>
  <c r="G5" i="30"/>
  <c r="F5" i="30"/>
  <c r="E5" i="30"/>
  <c r="D5" i="30"/>
  <c r="C5" i="30"/>
  <c r="B5" i="30"/>
  <c r="H3" i="30"/>
  <c r="G3" i="30"/>
  <c r="F3" i="30"/>
  <c r="E3" i="30"/>
  <c r="D3" i="30"/>
  <c r="C3" i="30"/>
  <c r="B3" i="30"/>
  <c r="B1" i="30"/>
  <c r="C13" i="29"/>
  <c r="B13" i="29"/>
  <c r="H11" i="29"/>
  <c r="G11" i="29"/>
  <c r="F11" i="29"/>
  <c r="E11" i="29"/>
  <c r="D11" i="29"/>
  <c r="C11" i="29"/>
  <c r="B11" i="29"/>
  <c r="H9" i="29"/>
  <c r="G9" i="29"/>
  <c r="F9" i="29"/>
  <c r="E9" i="29"/>
  <c r="D9" i="29"/>
  <c r="C9" i="29"/>
  <c r="B9" i="29"/>
  <c r="H7" i="29"/>
  <c r="G7" i="29"/>
  <c r="F7" i="29"/>
  <c r="E7" i="29"/>
  <c r="D7" i="29"/>
  <c r="C7" i="29"/>
  <c r="B7" i="29"/>
  <c r="H5" i="29"/>
  <c r="G5" i="29"/>
  <c r="F5" i="29"/>
  <c r="E5" i="29"/>
  <c r="D5" i="29"/>
  <c r="C5" i="29"/>
  <c r="B5" i="29"/>
  <c r="H3" i="29"/>
  <c r="G3" i="29"/>
  <c r="F3" i="29"/>
  <c r="E3" i="29"/>
  <c r="D3" i="29"/>
  <c r="C3" i="29"/>
  <c r="B3" i="29"/>
  <c r="B1" i="29"/>
  <c r="B13" i="28"/>
  <c r="H11" i="28"/>
  <c r="G11" i="28"/>
  <c r="F11" i="28"/>
  <c r="E11" i="28"/>
  <c r="D11" i="28"/>
  <c r="C11" i="28"/>
  <c r="B11" i="28"/>
  <c r="H9" i="28"/>
  <c r="G9" i="28"/>
  <c r="F9" i="28"/>
  <c r="E9" i="28"/>
  <c r="D9" i="28"/>
  <c r="C9" i="28"/>
  <c r="B9" i="28"/>
  <c r="H7" i="28"/>
  <c r="G7" i="28"/>
  <c r="F7" i="28"/>
  <c r="E7" i="28"/>
  <c r="D7" i="28"/>
  <c r="C7" i="28"/>
  <c r="B7" i="28"/>
  <c r="H5" i="28"/>
  <c r="G5" i="28"/>
  <c r="F5" i="28"/>
  <c r="E5" i="28"/>
  <c r="D5" i="28"/>
  <c r="C5" i="28"/>
  <c r="B5" i="28"/>
  <c r="H3" i="28"/>
  <c r="G3" i="28"/>
  <c r="F3" i="28"/>
  <c r="E3" i="28"/>
  <c r="D3" i="28"/>
  <c r="C3" i="28"/>
  <c r="B3" i="28"/>
  <c r="C13" i="26"/>
  <c r="B13" i="26"/>
  <c r="H11" i="26"/>
  <c r="G11" i="26"/>
  <c r="F11" i="26"/>
  <c r="E11" i="26"/>
  <c r="D11" i="26"/>
  <c r="C11" i="26"/>
  <c r="B11" i="26"/>
  <c r="H9" i="26"/>
  <c r="G9" i="26"/>
  <c r="F9" i="26"/>
  <c r="E9" i="26"/>
  <c r="D9" i="26"/>
  <c r="C9" i="26"/>
  <c r="B9" i="26"/>
  <c r="H7" i="26"/>
  <c r="G7" i="26"/>
  <c r="F7" i="26"/>
  <c r="E7" i="26"/>
  <c r="D7" i="26"/>
  <c r="C7" i="26"/>
  <c r="B7" i="26"/>
  <c r="H5" i="26"/>
  <c r="G5" i="26"/>
  <c r="F5" i="26"/>
  <c r="E5" i="26"/>
  <c r="D5" i="26"/>
  <c r="C5" i="26"/>
  <c r="B5" i="26"/>
  <c r="H3" i="26"/>
  <c r="G3" i="26"/>
  <c r="F3" i="26"/>
  <c r="E3" i="26"/>
  <c r="D3" i="26"/>
  <c r="C3" i="26"/>
  <c r="B3" i="26"/>
  <c r="B1" i="26"/>
  <c r="B13" i="25"/>
  <c r="H11" i="25"/>
  <c r="G11" i="25"/>
  <c r="F11" i="25"/>
  <c r="E11" i="25"/>
  <c r="D11" i="25"/>
  <c r="C11" i="25"/>
  <c r="B11" i="25"/>
  <c r="H9" i="25"/>
  <c r="G9" i="25"/>
  <c r="F9" i="25"/>
  <c r="E9" i="25"/>
  <c r="D9" i="25"/>
  <c r="C9" i="25"/>
  <c r="B9" i="25"/>
  <c r="H7" i="25"/>
  <c r="G7" i="25"/>
  <c r="F7" i="25"/>
  <c r="E7" i="25"/>
  <c r="D7" i="25"/>
  <c r="C7" i="25"/>
  <c r="B7" i="25"/>
  <c r="H5" i="25"/>
  <c r="G5" i="25"/>
  <c r="F5" i="25"/>
  <c r="E5" i="25"/>
  <c r="D5" i="25"/>
  <c r="C5" i="25"/>
  <c r="B5" i="25"/>
  <c r="H3" i="25"/>
  <c r="G3" i="25"/>
  <c r="F3" i="25"/>
  <c r="E3" i="25"/>
  <c r="D3" i="25"/>
  <c r="C3" i="25"/>
  <c r="B3" i="25"/>
  <c r="B1" i="25"/>
  <c r="C13" i="24"/>
  <c r="B13" i="24"/>
  <c r="H11" i="24"/>
  <c r="G11" i="24"/>
  <c r="F11" i="24"/>
  <c r="E11" i="24"/>
  <c r="D11" i="24"/>
  <c r="C11" i="24"/>
  <c r="B11" i="24"/>
  <c r="H9" i="24"/>
  <c r="G9" i="24"/>
  <c r="F9" i="24"/>
  <c r="E9" i="24"/>
  <c r="D9" i="24"/>
  <c r="C9" i="24"/>
  <c r="B9" i="24"/>
  <c r="H7" i="24"/>
  <c r="G7" i="24"/>
  <c r="F7" i="24"/>
  <c r="E7" i="24"/>
  <c r="D7" i="24"/>
  <c r="C7" i="24"/>
  <c r="B7" i="24"/>
  <c r="H5" i="24"/>
  <c r="G5" i="24"/>
  <c r="F5" i="24"/>
  <c r="E5" i="24"/>
  <c r="D5" i="24"/>
  <c r="C5" i="24"/>
  <c r="B5" i="24"/>
  <c r="H3" i="24"/>
  <c r="G3" i="24"/>
  <c r="F3" i="24"/>
  <c r="E3" i="24"/>
  <c r="D3" i="24"/>
  <c r="C3" i="24"/>
  <c r="B3" i="24"/>
  <c r="B1" i="24"/>
  <c r="B13" i="22"/>
  <c r="H11" i="22"/>
  <c r="G11" i="22"/>
  <c r="F11" i="22"/>
  <c r="E11" i="22"/>
  <c r="D11" i="22"/>
  <c r="C11" i="22"/>
  <c r="B11" i="22"/>
  <c r="H9" i="22"/>
  <c r="G9" i="22"/>
  <c r="F9" i="22"/>
  <c r="E9" i="22"/>
  <c r="D9" i="22"/>
  <c r="C9" i="22"/>
  <c r="B9" i="22"/>
  <c r="H7" i="22"/>
  <c r="G7" i="22"/>
  <c r="F7" i="22"/>
  <c r="E7" i="22"/>
  <c r="D7" i="22"/>
  <c r="C7" i="22"/>
  <c r="B7" i="22"/>
  <c r="H5" i="22"/>
  <c r="G5" i="22"/>
  <c r="F5" i="22"/>
  <c r="E5" i="22"/>
  <c r="D5" i="22"/>
  <c r="C5" i="22"/>
  <c r="B5" i="22"/>
  <c r="H3" i="22"/>
  <c r="G3" i="22"/>
  <c r="F3" i="22"/>
  <c r="E3" i="22"/>
  <c r="D3" i="22"/>
  <c r="C3" i="22"/>
  <c r="B3" i="22"/>
  <c r="B1" i="22"/>
  <c r="H11" i="19"/>
  <c r="G11" i="19"/>
  <c r="F11" i="19"/>
  <c r="E11" i="19"/>
  <c r="D11" i="19"/>
  <c r="C11" i="19"/>
  <c r="B11" i="19"/>
  <c r="H9" i="19"/>
  <c r="G9" i="19"/>
  <c r="F9" i="19"/>
  <c r="E9" i="19"/>
  <c r="D9" i="19"/>
  <c r="C9" i="19"/>
  <c r="B9" i="19"/>
  <c r="H7" i="19"/>
  <c r="G7" i="19"/>
  <c r="F7" i="19"/>
  <c r="E7" i="19"/>
  <c r="D7" i="19"/>
  <c r="C7" i="19"/>
  <c r="B7" i="19"/>
  <c r="H5" i="19"/>
  <c r="G5" i="19"/>
  <c r="F5" i="19"/>
  <c r="E5" i="19"/>
  <c r="D5" i="19"/>
  <c r="C5" i="19"/>
  <c r="B5" i="19"/>
  <c r="H3" i="19"/>
  <c r="G3" i="19"/>
  <c r="F3" i="19"/>
  <c r="E3" i="19"/>
  <c r="D3" i="19"/>
  <c r="C3" i="19"/>
  <c r="B3" i="19"/>
  <c r="C13" i="20"/>
  <c r="B13" i="20"/>
  <c r="H11" i="20"/>
  <c r="G11" i="20"/>
  <c r="F11" i="20"/>
  <c r="E11" i="20"/>
  <c r="D11" i="20"/>
  <c r="C11" i="20"/>
  <c r="B11" i="20"/>
  <c r="H9" i="20"/>
  <c r="G9" i="20"/>
  <c r="F9" i="20"/>
  <c r="E9" i="20"/>
  <c r="D9" i="20"/>
  <c r="C9" i="20"/>
  <c r="B9" i="20"/>
  <c r="H7" i="20"/>
  <c r="G7" i="20"/>
  <c r="F7" i="20"/>
  <c r="E7" i="20"/>
  <c r="D7" i="20"/>
  <c r="C7" i="20"/>
  <c r="B7" i="20"/>
  <c r="H5" i="20"/>
  <c r="G5" i="20"/>
  <c r="F5" i="20"/>
  <c r="E5" i="20"/>
  <c r="D5" i="20"/>
  <c r="C5" i="20"/>
  <c r="B5" i="20"/>
  <c r="H3" i="20"/>
  <c r="G3" i="20"/>
  <c r="F3" i="20"/>
  <c r="E3" i="20"/>
  <c r="D3" i="20"/>
  <c r="C3" i="20"/>
  <c r="B3" i="20"/>
  <c r="B1" i="20"/>
  <c r="B1" i="19"/>
</calcChain>
</file>

<file path=xl/comments1.xml><?xml version="1.0" encoding="utf-8"?>
<comments xmlns="http://schemas.openxmlformats.org/spreadsheetml/2006/main">
  <authors>
    <author xml:space="preserve">   </author>
  </authors>
  <commentList>
    <comment ref="C4" authorId="0">
      <text>
        <r>
          <rPr>
            <b/>
            <sz val="9"/>
            <color indexed="81"/>
            <rFont val="Geneva"/>
          </rPr>
          <t>This list populates the options that appear in the pop-up list for the year on the January sheet. To add additional years, begin typing in the cell directly beneath the last existing entry and the list will automatically expand.</t>
        </r>
      </text>
    </comment>
  </commentList>
</comments>
</file>

<file path=xl/sharedStrings.xml><?xml version="1.0" encoding="utf-8"?>
<sst xmlns="http://schemas.openxmlformats.org/spreadsheetml/2006/main" count="180" uniqueCount="78">
  <si>
    <t>Sunday</t>
  </si>
  <si>
    <t>Monday</t>
  </si>
  <si>
    <t>Tuesday</t>
  </si>
  <si>
    <t>Wednesday</t>
  </si>
  <si>
    <t>Thursday</t>
  </si>
  <si>
    <t>Friday</t>
  </si>
  <si>
    <t>Saturday</t>
  </si>
  <si>
    <t>Year</t>
  </si>
  <si>
    <t>Notes:</t>
  </si>
  <si>
    <t>Notes</t>
  </si>
  <si>
    <t>Deň</t>
  </si>
  <si>
    <t>Pondelok</t>
  </si>
  <si>
    <t>Utorok 16.9.2014</t>
  </si>
  <si>
    <t>syrová nátierka s cesnakom</t>
  </si>
  <si>
    <t>chlieb</t>
  </si>
  <si>
    <t>1,3,7</t>
  </si>
  <si>
    <t>mrkvová s cestovinou</t>
  </si>
  <si>
    <t>váha, porcia, v g.</t>
  </si>
  <si>
    <t>obed</t>
  </si>
  <si>
    <t>alergia</t>
  </si>
  <si>
    <t>desiata</t>
  </si>
  <si>
    <t>haše z hovädzieho mäsa</t>
  </si>
  <si>
    <t>varené zemiaky</t>
  </si>
  <si>
    <t>hlávkový šalát</t>
  </si>
  <si>
    <t>voda so sirupom</t>
  </si>
  <si>
    <t>vita káva</t>
  </si>
  <si>
    <t>MŠ</t>
  </si>
  <si>
    <t>I. st.</t>
  </si>
  <si>
    <t>II.st</t>
  </si>
  <si>
    <t>Dosp.</t>
  </si>
  <si>
    <t>Váha porcie</t>
  </si>
  <si>
    <t>Olovrant</t>
  </si>
  <si>
    <t>vajíčková nátierka s kečupom</t>
  </si>
  <si>
    <t>čaj ovocný</t>
  </si>
  <si>
    <t>Streda 17.9.2014</t>
  </si>
  <si>
    <t>hrachová nátierka</t>
  </si>
  <si>
    <t>rybacia</t>
  </si>
  <si>
    <t>kuracie prsia plnené</t>
  </si>
  <si>
    <t>ryža</t>
  </si>
  <si>
    <t>zelenina na masle</t>
  </si>
  <si>
    <t>čaj s citrónom</t>
  </si>
  <si>
    <t>1,7,10</t>
  </si>
  <si>
    <t>45/40</t>
  </si>
  <si>
    <t>65/50</t>
  </si>
  <si>
    <t>75/50</t>
  </si>
  <si>
    <t>90/65</t>
  </si>
  <si>
    <t>vianočka</t>
  </si>
  <si>
    <t>maslo</t>
  </si>
  <si>
    <t>čaj so sirupom</t>
  </si>
  <si>
    <t>kakao</t>
  </si>
  <si>
    <t>liptovská nátierka</t>
  </si>
  <si>
    <t>mlieko</t>
  </si>
  <si>
    <t>bryndzová</t>
  </si>
  <si>
    <t>bravčové stehno na hrášku</t>
  </si>
  <si>
    <t>zemiaková kaša</t>
  </si>
  <si>
    <t>šalát zo surovej zeleniny</t>
  </si>
  <si>
    <t>bazový čaj</t>
  </si>
  <si>
    <t>36/45</t>
  </si>
  <si>
    <t>42/70</t>
  </si>
  <si>
    <t>48/90</t>
  </si>
  <si>
    <t>54/110</t>
  </si>
  <si>
    <t>drožďová nátierka</t>
  </si>
  <si>
    <t>granko</t>
  </si>
  <si>
    <t>z kyslej kapusty a zemiakmi</t>
  </si>
  <si>
    <t>krémom</t>
  </si>
  <si>
    <t>dukátové buchty s vanilkovým</t>
  </si>
  <si>
    <t>biela káva</t>
  </si>
  <si>
    <t>110/110</t>
  </si>
  <si>
    <t>130/130</t>
  </si>
  <si>
    <t>160/160</t>
  </si>
  <si>
    <t>190/190</t>
  </si>
  <si>
    <t>rožok</t>
  </si>
  <si>
    <t>nátierka z tuniaka s mrkvou</t>
  </si>
  <si>
    <t>čaj s medom</t>
  </si>
  <si>
    <t>Štvrtok 18.9.2014</t>
  </si>
  <si>
    <t>Piatok 19.9.2014</t>
  </si>
  <si>
    <t>nátierka z tuniaka</t>
  </si>
  <si>
    <t>Jedálny lístok od 16. 9. do 19.9.2014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</si>
</sst>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\ yyyy"/>
    <numFmt numFmtId="165" formatCode="d"/>
  </numFmts>
  <fonts count="17" x14ac:knownFonts="1">
    <font>
      <sz val="11"/>
      <name val="Century Gothic"/>
      <family val="2"/>
      <scheme val="minor"/>
    </font>
    <font>
      <sz val="8"/>
      <name val="Arial"/>
      <family val="2"/>
    </font>
    <font>
      <b/>
      <sz val="11"/>
      <color theme="0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name val="Arial"/>
      <family val="2"/>
    </font>
    <font>
      <sz val="11"/>
      <name val="Century Gothic"/>
      <family val="2"/>
    </font>
    <font>
      <sz val="11"/>
      <name val="Century Gothic"/>
      <family val="2"/>
      <scheme val="minor"/>
    </font>
    <font>
      <sz val="11"/>
      <color theme="1" tint="0.249977111117893"/>
      <name val="Arial"/>
      <family val="2"/>
    </font>
    <font>
      <sz val="11"/>
      <color theme="1" tint="0.249977111117893"/>
      <name val="Century Gothic"/>
      <family val="2"/>
      <scheme val="minor"/>
    </font>
    <font>
      <b/>
      <sz val="28"/>
      <color theme="1" tint="0.34998626667073579"/>
      <name val="Century Gothic"/>
      <family val="2"/>
      <scheme val="minor"/>
    </font>
    <font>
      <b/>
      <sz val="14"/>
      <color theme="0"/>
      <name val="Century Gothic"/>
      <family val="2"/>
      <scheme val="minor"/>
    </font>
    <font>
      <sz val="14"/>
      <color theme="1" tint="0.34998626667073579"/>
      <name val="Century Gothic"/>
      <family val="2"/>
      <scheme val="minor"/>
    </font>
    <font>
      <sz val="10"/>
      <color theme="1" tint="0.249977111117893"/>
      <name val="Century Gothic"/>
      <family val="2"/>
      <scheme val="minor"/>
    </font>
    <font>
      <sz val="14"/>
      <color theme="1" tint="0.249977111117893"/>
      <name val="Century Gothic"/>
      <family val="2"/>
      <scheme val="minor"/>
    </font>
    <font>
      <b/>
      <sz val="9"/>
      <color indexed="81"/>
      <name val="Geneva"/>
    </font>
    <font>
      <u/>
      <sz val="11"/>
      <color theme="10"/>
      <name val="Century Gothic"/>
      <family val="2"/>
      <scheme val="minor"/>
    </font>
    <font>
      <u/>
      <sz val="11"/>
      <color theme="11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35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ck">
        <color theme="1" tint="0.499984740745262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-0.24994659260841701"/>
      </right>
      <top/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-0.24994659260841701"/>
      </top>
      <bottom/>
      <diagonal/>
    </border>
    <border>
      <left style="thin">
        <color theme="4" tint="0.39994506668294322"/>
      </left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 style="medium">
        <color theme="4" tint="-0.24994659260841701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-0.24994659260841701"/>
      </top>
      <bottom style="thin">
        <color theme="4" tint="0.39994506668294322"/>
      </bottom>
      <diagonal/>
    </border>
    <border>
      <left style="thin">
        <color theme="4" tint="0.39994506668294322"/>
      </left>
      <right style="medium">
        <color theme="4" tint="-0.24994659260841701"/>
      </right>
      <top style="medium">
        <color theme="4" tint="-0.24994659260841701"/>
      </top>
      <bottom style="thin">
        <color theme="4" tint="0.39994506668294322"/>
      </bottom>
      <diagonal/>
    </border>
    <border>
      <left style="medium">
        <color theme="4" tint="-0.24994659260841701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medium">
        <color theme="4" tint="-0.24994659260841701"/>
      </bottom>
      <diagonal/>
    </border>
    <border>
      <left/>
      <right/>
      <top style="thin">
        <color theme="4" tint="0.39994506668294322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0.39994506668294322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0.39994506668294322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medium">
        <color theme="4" tint="-0.24994659260841701"/>
      </right>
      <top/>
      <bottom/>
      <diagonal/>
    </border>
    <border>
      <left style="thin">
        <color theme="4" tint="0.39994506668294322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thin">
        <color theme="4" tint="0.39994506668294322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 style="thin">
        <color theme="4" tint="0.39994506668294322"/>
      </right>
      <top/>
      <bottom style="medium">
        <color theme="4" tint="-0.24994659260841701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 style="medium">
        <color theme="4" tint="-0.24994659260841701"/>
      </bottom>
      <diagonal/>
    </border>
    <border>
      <left style="thin">
        <color theme="4" tint="0.39994506668294322"/>
      </left>
      <right style="medium">
        <color theme="4" tint="-0.24994659260841701"/>
      </right>
      <top style="thin">
        <color theme="4" tint="0.39994506668294322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</borders>
  <cellStyleXfs count="33">
    <xf numFmtId="0" fontId="0" fillId="0" borderId="0"/>
    <xf numFmtId="0" fontId="9" fillId="0" borderId="0" applyNumberFormat="0" applyFill="0" applyAlignment="0" applyProtection="0"/>
    <xf numFmtId="0" fontId="2" fillId="4" borderId="1" applyNumberFormat="0" applyAlignment="0" applyProtection="0"/>
    <xf numFmtId="0" fontId="11" fillId="5" borderId="0" applyNumberFormat="0" applyBorder="0" applyAlignment="0" applyProtection="0"/>
    <xf numFmtId="0" fontId="10" fillId="6" borderId="3" applyNumberFormat="0" applyProtection="0">
      <alignment vertical="center"/>
    </xf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84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0" borderId="0" xfId="0" applyFont="1"/>
    <xf numFmtId="0" fontId="4" fillId="0" borderId="0" xfId="0" applyFont="1"/>
    <xf numFmtId="165" fontId="8" fillId="0" borderId="1" xfId="0" applyNumberFormat="1" applyFont="1" applyFill="1" applyBorder="1" applyAlignment="1">
      <alignment horizontal="left" vertical="center" wrapText="1" indent="1"/>
    </xf>
    <xf numFmtId="165" fontId="8" fillId="2" borderId="1" xfId="0" applyNumberFormat="1" applyFont="1" applyFill="1" applyBorder="1" applyAlignment="1">
      <alignment horizontal="left" vertical="center" wrapText="1" indent="1"/>
    </xf>
    <xf numFmtId="165" fontId="7" fillId="0" borderId="4" xfId="0" applyNumberFormat="1" applyFont="1" applyBorder="1" applyAlignment="1">
      <alignment horizontal="left" vertical="center" indent="1"/>
    </xf>
    <xf numFmtId="165" fontId="8" fillId="0" borderId="5" xfId="0" applyNumberFormat="1" applyFont="1" applyFill="1" applyBorder="1" applyAlignment="1">
      <alignment horizontal="left" vertical="center" wrapText="1" indent="1"/>
    </xf>
    <xf numFmtId="165" fontId="8" fillId="0" borderId="4" xfId="0" applyNumberFormat="1" applyFont="1" applyFill="1" applyBorder="1" applyAlignment="1">
      <alignment horizontal="left" vertical="center" wrapText="1" indent="1"/>
    </xf>
    <xf numFmtId="165" fontId="8" fillId="2" borderId="4" xfId="0" applyNumberFormat="1" applyFont="1" applyFill="1" applyBorder="1" applyAlignment="1">
      <alignment horizontal="left" vertical="center" wrapText="1" indent="1"/>
    </xf>
    <xf numFmtId="165" fontId="8" fillId="2" borderId="5" xfId="0" applyNumberFormat="1" applyFont="1" applyFill="1" applyBorder="1" applyAlignment="1">
      <alignment horizontal="left" vertical="center" wrapText="1" indent="1"/>
    </xf>
    <xf numFmtId="0" fontId="8" fillId="0" borderId="8" xfId="0" applyFont="1" applyFill="1" applyBorder="1" applyAlignment="1">
      <alignment horizontal="left" vertical="center" wrapText="1" indent="1"/>
    </xf>
    <xf numFmtId="0" fontId="2" fillId="4" borderId="9" xfId="2" applyBorder="1" applyAlignment="1">
      <alignment horizontal="center" vertical="center"/>
    </xf>
    <xf numFmtId="0" fontId="2" fillId="4" borderId="10" xfId="2" applyBorder="1" applyAlignment="1">
      <alignment horizontal="center" vertical="center"/>
    </xf>
    <xf numFmtId="0" fontId="2" fillId="4" borderId="11" xfId="2" applyBorder="1" applyAlignment="1">
      <alignment horizontal="center" vertical="center"/>
    </xf>
    <xf numFmtId="0" fontId="2" fillId="4" borderId="12" xfId="2" applyBorder="1" applyAlignment="1">
      <alignment horizontal="center" vertical="center"/>
    </xf>
    <xf numFmtId="0" fontId="2" fillId="4" borderId="13" xfId="2" applyBorder="1" applyAlignment="1">
      <alignment horizontal="center" vertical="center"/>
    </xf>
    <xf numFmtId="0" fontId="2" fillId="4" borderId="14" xfId="2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165" fontId="8" fillId="2" borderId="2" xfId="0" applyNumberFormat="1" applyFont="1" applyFill="1" applyBorder="1" applyAlignment="1">
      <alignment horizontal="left" vertical="center" wrapText="1" indent="1"/>
    </xf>
    <xf numFmtId="0" fontId="12" fillId="0" borderId="1" xfId="0" applyFont="1" applyFill="1" applyBorder="1" applyAlignment="1">
      <alignment horizontal="left" vertical="center" wrapText="1" indent="1"/>
    </xf>
    <xf numFmtId="0" fontId="12" fillId="2" borderId="1" xfId="0" applyFont="1" applyFill="1" applyBorder="1" applyAlignment="1">
      <alignment horizontal="left" vertical="center" wrapText="1" indent="1"/>
    </xf>
    <xf numFmtId="0" fontId="12" fillId="0" borderId="8" xfId="0" applyFont="1" applyFill="1" applyBorder="1" applyAlignment="1">
      <alignment horizontal="left" vertical="center" wrapText="1" indent="1"/>
    </xf>
    <xf numFmtId="165" fontId="8" fillId="2" borderId="15" xfId="0" applyNumberFormat="1" applyFont="1" applyFill="1" applyBorder="1" applyAlignment="1">
      <alignment horizontal="left" vertical="center" wrapText="1" indent="1"/>
    </xf>
    <xf numFmtId="0" fontId="12" fillId="5" borderId="4" xfId="3" applyFont="1" applyBorder="1" applyAlignment="1">
      <alignment horizontal="left" vertical="center" wrapText="1" indent="1"/>
    </xf>
    <xf numFmtId="0" fontId="12" fillId="5" borderId="5" xfId="3" applyFont="1" applyBorder="1" applyAlignment="1">
      <alignment horizontal="left" vertical="center" wrapText="1" indent="1"/>
    </xf>
    <xf numFmtId="0" fontId="12" fillId="5" borderId="7" xfId="3" applyFont="1" applyBorder="1" applyAlignment="1">
      <alignment horizontal="left" vertical="center" wrapText="1" indent="1"/>
    </xf>
    <xf numFmtId="0" fontId="13" fillId="5" borderId="7" xfId="3" applyFont="1" applyBorder="1" applyAlignment="1">
      <alignment horizontal="left" vertical="center" wrapText="1" indent="1"/>
    </xf>
    <xf numFmtId="0" fontId="12" fillId="3" borderId="4" xfId="0" applyFont="1" applyFill="1" applyBorder="1" applyAlignment="1">
      <alignment horizontal="left" vertical="center" wrapText="1" indent="1"/>
    </xf>
    <xf numFmtId="164" fontId="9" fillId="2" borderId="0" xfId="1" applyNumberFormat="1" applyFill="1" applyAlignment="1">
      <alignment horizontal="center" vertical="center"/>
    </xf>
    <xf numFmtId="0" fontId="3" fillId="4" borderId="16" xfId="2" applyFont="1" applyBorder="1" applyAlignment="1">
      <alignment horizontal="left" vertical="center" wrapText="1"/>
    </xf>
    <xf numFmtId="0" fontId="3" fillId="4" borderId="17" xfId="2" applyFont="1" applyBorder="1" applyAlignment="1">
      <alignment horizontal="left" vertical="center" wrapText="1"/>
    </xf>
    <xf numFmtId="0" fontId="3" fillId="4" borderId="18" xfId="2" applyFont="1" applyBorder="1" applyAlignment="1">
      <alignment horizontal="left" vertical="center" wrapText="1"/>
    </xf>
    <xf numFmtId="165" fontId="2" fillId="4" borderId="2" xfId="2" applyNumberFormat="1" applyBorder="1" applyAlignment="1">
      <alignment horizontal="left" vertical="center" wrapText="1"/>
    </xf>
    <xf numFmtId="165" fontId="2" fillId="4" borderId="6" xfId="2" applyNumberFormat="1" applyBorder="1" applyAlignment="1">
      <alignment horizontal="left" vertical="center" wrapText="1"/>
    </xf>
    <xf numFmtId="0" fontId="3" fillId="4" borderId="19" xfId="2" applyFont="1" applyBorder="1" applyAlignment="1">
      <alignment horizontal="left" vertical="center" wrapText="1"/>
    </xf>
    <xf numFmtId="165" fontId="2" fillId="4" borderId="4" xfId="2" applyNumberFormat="1" applyFont="1" applyBorder="1" applyAlignment="1">
      <alignment horizontal="left" vertical="center" wrapText="1"/>
    </xf>
    <xf numFmtId="165" fontId="2" fillId="4" borderId="1" xfId="2" applyNumberFormat="1" applyFont="1" applyBorder="1" applyAlignment="1">
      <alignment horizontal="left" vertical="center" wrapText="1"/>
    </xf>
    <xf numFmtId="165" fontId="2" fillId="4" borderId="5" xfId="2" applyNumberFormat="1" applyFont="1" applyBorder="1" applyAlignment="1">
      <alignment horizontal="left" vertical="center" wrapText="1"/>
    </xf>
    <xf numFmtId="165" fontId="2" fillId="4" borderId="1" xfId="2" applyNumberFormat="1" applyBorder="1" applyAlignment="1">
      <alignment horizontal="left" vertical="center" wrapText="1"/>
    </xf>
    <xf numFmtId="165" fontId="2" fillId="4" borderId="5" xfId="2" applyNumberFormat="1" applyBorder="1" applyAlignment="1">
      <alignment horizontal="left" vertical="center" wrapText="1"/>
    </xf>
    <xf numFmtId="165" fontId="7" fillId="0" borderId="4" xfId="0" applyNumberFormat="1" applyFont="1" applyBorder="1" applyAlignment="1">
      <alignment horizontal="center" vertical="center" shrinkToFit="1"/>
    </xf>
    <xf numFmtId="165" fontId="8" fillId="0" borderId="1" xfId="0" applyNumberFormat="1" applyFont="1" applyFill="1" applyBorder="1" applyAlignment="1">
      <alignment horizontal="center" vertical="center" shrinkToFit="1"/>
    </xf>
    <xf numFmtId="165" fontId="8" fillId="0" borderId="5" xfId="0" applyNumberFormat="1" applyFont="1" applyFill="1" applyBorder="1" applyAlignment="1">
      <alignment horizontal="center" vertical="center" shrinkToFit="1"/>
    </xf>
    <xf numFmtId="0" fontId="12" fillId="5" borderId="4" xfId="3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2" fillId="0" borderId="8" xfId="0" applyFont="1" applyFill="1" applyBorder="1" applyAlignment="1">
      <alignment horizontal="center" vertical="center" shrinkToFit="1"/>
    </xf>
    <xf numFmtId="0" fontId="2" fillId="4" borderId="21" xfId="2" applyBorder="1" applyAlignment="1">
      <alignment horizontal="center" vertical="center" shrinkToFit="1"/>
    </xf>
    <xf numFmtId="0" fontId="2" fillId="4" borderId="10" xfId="2" applyBorder="1" applyAlignment="1">
      <alignment horizontal="center" vertical="center" shrinkToFit="1"/>
    </xf>
    <xf numFmtId="0" fontId="2" fillId="4" borderId="2" xfId="2" applyBorder="1" applyAlignment="1">
      <alignment horizontal="center" vertical="center" shrinkToFit="1"/>
    </xf>
    <xf numFmtId="0" fontId="2" fillId="4" borderId="23" xfId="2" applyBorder="1" applyAlignment="1">
      <alignment horizontal="center" vertical="center" shrinkToFit="1"/>
    </xf>
    <xf numFmtId="0" fontId="2" fillId="4" borderId="24" xfId="2" applyBorder="1" applyAlignment="1">
      <alignment horizontal="center" vertical="center" shrinkToFit="1"/>
    </xf>
    <xf numFmtId="0" fontId="2" fillId="4" borderId="25" xfId="2" applyBorder="1" applyAlignment="1">
      <alignment horizontal="center" vertical="center" shrinkToFit="1"/>
    </xf>
    <xf numFmtId="0" fontId="2" fillId="4" borderId="10" xfId="2" applyBorder="1" applyAlignment="1">
      <alignment horizontal="center" vertical="center" wrapText="1"/>
    </xf>
    <xf numFmtId="0" fontId="2" fillId="4" borderId="2" xfId="2" applyBorder="1" applyAlignment="1">
      <alignment horizontal="center" vertical="center" wrapText="1"/>
    </xf>
    <xf numFmtId="0" fontId="2" fillId="4" borderId="9" xfId="2" applyBorder="1" applyAlignment="1">
      <alignment horizontal="center" vertical="center" shrinkToFit="1"/>
    </xf>
    <xf numFmtId="0" fontId="2" fillId="4" borderId="15" xfId="2" applyBorder="1" applyAlignment="1">
      <alignment horizontal="center" vertical="center" shrinkToFit="1"/>
    </xf>
    <xf numFmtId="0" fontId="12" fillId="5" borderId="20" xfId="3" applyFont="1" applyBorder="1" applyAlignment="1">
      <alignment horizontal="center" vertical="center" shrinkToFit="1"/>
    </xf>
    <xf numFmtId="165" fontId="8" fillId="0" borderId="26" xfId="0" applyNumberFormat="1" applyFont="1" applyFill="1" applyBorder="1" applyAlignment="1">
      <alignment horizontal="center" vertical="center" shrinkToFit="1"/>
    </xf>
    <xf numFmtId="165" fontId="8" fillId="0" borderId="27" xfId="0" applyNumberFormat="1" applyFont="1" applyFill="1" applyBorder="1" applyAlignment="1">
      <alignment horizontal="center" vertical="center" shrinkToFit="1"/>
    </xf>
    <xf numFmtId="0" fontId="12" fillId="5" borderId="9" xfId="3" applyFont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12" fillId="2" borderId="5" xfId="0" applyFont="1" applyFill="1" applyBorder="1" applyAlignment="1">
      <alignment horizontal="center" vertical="center" shrinkToFit="1"/>
    </xf>
    <xf numFmtId="0" fontId="12" fillId="5" borderId="29" xfId="3" applyFont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30" xfId="0" applyFont="1" applyFill="1" applyBorder="1" applyAlignment="1">
      <alignment horizontal="center" vertical="center" shrinkToFit="1"/>
    </xf>
    <xf numFmtId="165" fontId="8" fillId="0" borderId="20" xfId="0" applyNumberFormat="1" applyFont="1" applyFill="1" applyBorder="1" applyAlignment="1">
      <alignment horizontal="center" vertical="center" shrinkToFit="1"/>
    </xf>
    <xf numFmtId="165" fontId="8" fillId="0" borderId="21" xfId="0" applyNumberFormat="1" applyFont="1" applyFill="1" applyBorder="1" applyAlignment="1">
      <alignment horizontal="center" vertical="center" shrinkToFit="1"/>
    </xf>
    <xf numFmtId="0" fontId="2" fillId="4" borderId="11" xfId="2" applyBorder="1" applyAlignment="1">
      <alignment horizontal="center" vertical="center" wrapText="1"/>
    </xf>
    <xf numFmtId="0" fontId="2" fillId="4" borderId="6" xfId="2" applyBorder="1" applyAlignment="1">
      <alignment horizontal="center" vertical="center" wrapText="1"/>
    </xf>
    <xf numFmtId="165" fontId="8" fillId="0" borderId="31" xfId="0" applyNumberFormat="1" applyFont="1" applyFill="1" applyBorder="1" applyAlignment="1">
      <alignment horizontal="center" vertical="center" shrinkToFit="1"/>
    </xf>
    <xf numFmtId="165" fontId="8" fillId="0" borderId="22" xfId="0" applyNumberFormat="1" applyFont="1" applyFill="1" applyBorder="1" applyAlignment="1">
      <alignment horizontal="center" vertical="center" shrinkToFit="1"/>
    </xf>
    <xf numFmtId="164" fontId="9" fillId="2" borderId="32" xfId="1" applyNumberFormat="1" applyFill="1" applyBorder="1" applyAlignment="1">
      <alignment horizontal="center" vertical="center" shrinkToFit="1"/>
    </xf>
    <xf numFmtId="164" fontId="9" fillId="2" borderId="33" xfId="1" applyNumberFormat="1" applyFill="1" applyBorder="1" applyAlignment="1">
      <alignment horizontal="center" vertical="center" shrinkToFit="1"/>
    </xf>
    <xf numFmtId="164" fontId="9" fillId="2" borderId="34" xfId="1" applyNumberFormat="1" applyFill="1" applyBorder="1" applyAlignment="1">
      <alignment horizontal="center" vertical="center" shrinkToFit="1"/>
    </xf>
  </cellXfs>
  <cellStyles count="33">
    <cellStyle name="40% - Accent1" xfId="3" builtinId="31" customBuiltin="1"/>
    <cellStyle name="Accent1" xfId="2" builtinId="29" customBuiltin="1"/>
    <cellStyle name="Accent5" xfId="4" builtinId="45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eading 1" xfId="1" builtinId="16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 customBuiltin="1"/>
  </cellStyles>
  <dxfs count="3"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  <dxf>
      <font>
        <strike val="0"/>
        <outline val="0"/>
        <shadow val="0"/>
        <u val="none"/>
        <vertAlign val="baseline"/>
        <sz val="11"/>
        <color auto="1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F1F2F5"/>
      <rgbColor rgb="00008080"/>
      <rgbColor rgb="00E4EAF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314265"/>
      <rgbColor rgb="00CCFFCC"/>
      <rgbColor rgb="00FFEECD"/>
      <rgbColor rgb="00D0D8E2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71778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B4B4B"/>
    </indexedColors>
  </colors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1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ables/table1.xml><?xml version="1.0" encoding="utf-8"?>
<table xmlns="http://schemas.openxmlformats.org/spreadsheetml/2006/main" id="1" name="YearLookup" displayName="YearLookup" ref="A1:A9" totalsRowShown="0" headerRowDxfId="2" dataDxfId="1">
  <autoFilter ref="A1:A9"/>
  <tableColumns count="1">
    <tableColumn id="1" name="Year" dataDxfId="0"/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ecary">
  <a:themeElements>
    <a:clrScheme name="Apothecary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Calenda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Apothecary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table" Target="../tables/table1.x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M33"/>
  <sheetViews>
    <sheetView showGridLines="0" tabSelected="1" zoomScale="150" zoomScaleNormal="150" zoomScalePageLayoutView="150" workbookViewId="0">
      <selection activeCell="D9" sqref="D9"/>
    </sheetView>
  </sheetViews>
  <sheetFormatPr baseColWidth="10" defaultColWidth="8.7109375" defaultRowHeight="13" x14ac:dyDescent="0"/>
  <cols>
    <col min="1" max="1" width="17.5703125" style="50" customWidth="1"/>
    <col min="2" max="2" width="22" style="50" bestFit="1" customWidth="1"/>
    <col min="3" max="3" width="6.42578125" style="50" bestFit="1" customWidth="1"/>
    <col min="4" max="4" width="7.28515625" style="50" customWidth="1"/>
    <col min="5" max="5" width="20.140625" style="50" bestFit="1" customWidth="1"/>
    <col min="6" max="6" width="6.42578125" style="50" bestFit="1" customWidth="1"/>
    <col min="7" max="7" width="5.5703125" style="50" customWidth="1"/>
    <col min="8" max="8" width="5.42578125" style="50" customWidth="1"/>
    <col min="9" max="9" width="4.85546875" style="50" customWidth="1"/>
    <col min="10" max="10" width="7.42578125" style="50" customWidth="1"/>
    <col min="11" max="11" width="20.140625" style="50" bestFit="1" customWidth="1"/>
    <col min="12" max="12" width="6.42578125" style="50" bestFit="1" customWidth="1"/>
    <col min="13" max="13" width="6.42578125" style="50" customWidth="1"/>
    <col min="14" max="16384" width="8.7109375" style="4"/>
  </cols>
  <sheetData>
    <row r="1" spans="1:13" s="1" customFormat="1" ht="59.25" customHeight="1" thickBot="1">
      <c r="A1" s="81" t="s">
        <v>77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3"/>
    </row>
    <row r="2" spans="1:13" s="3" customFormat="1" ht="33" customHeight="1">
      <c r="A2" s="60" t="s">
        <v>10</v>
      </c>
      <c r="B2" s="53" t="s">
        <v>20</v>
      </c>
      <c r="C2" s="53" t="s">
        <v>19</v>
      </c>
      <c r="D2" s="58" t="s">
        <v>17</v>
      </c>
      <c r="E2" s="53" t="s">
        <v>18</v>
      </c>
      <c r="F2" s="53" t="s">
        <v>19</v>
      </c>
      <c r="G2" s="55" t="s">
        <v>30</v>
      </c>
      <c r="H2" s="56"/>
      <c r="I2" s="56"/>
      <c r="J2" s="57"/>
      <c r="K2" s="53" t="s">
        <v>31</v>
      </c>
      <c r="L2" s="53" t="s">
        <v>19</v>
      </c>
      <c r="M2" s="77" t="s">
        <v>17</v>
      </c>
    </row>
    <row r="3" spans="1:13" s="3" customFormat="1" ht="52" customHeight="1">
      <c r="A3" s="61"/>
      <c r="B3" s="54"/>
      <c r="C3" s="54"/>
      <c r="D3" s="59"/>
      <c r="E3" s="54"/>
      <c r="F3" s="54"/>
      <c r="G3" s="52" t="s">
        <v>26</v>
      </c>
      <c r="H3" s="52" t="s">
        <v>27</v>
      </c>
      <c r="I3" s="52" t="s">
        <v>28</v>
      </c>
      <c r="J3" s="52" t="s">
        <v>29</v>
      </c>
      <c r="K3" s="54"/>
      <c r="L3" s="54"/>
      <c r="M3" s="78"/>
    </row>
    <row r="4" spans="1:13" ht="14" customHeight="1">
      <c r="A4" s="44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6"/>
    </row>
    <row r="5" spans="1:13" ht="58" customHeight="1">
      <c r="A5" s="47" t="s">
        <v>11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71"/>
    </row>
    <row r="6" spans="1:13" s="19" customFormat="1" ht="14" customHeight="1" thickBo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79"/>
    </row>
    <row r="7" spans="1:13" ht="17" customHeight="1">
      <c r="A7" s="65" t="s">
        <v>12</v>
      </c>
      <c r="B7" s="66" t="s">
        <v>14</v>
      </c>
      <c r="C7" s="67" t="s">
        <v>15</v>
      </c>
      <c r="D7" s="67">
        <v>55</v>
      </c>
      <c r="E7" s="67" t="s">
        <v>16</v>
      </c>
      <c r="F7" s="67">
        <v>1</v>
      </c>
      <c r="G7" s="67">
        <v>180</v>
      </c>
      <c r="H7" s="67">
        <v>200</v>
      </c>
      <c r="I7" s="67">
        <v>220</v>
      </c>
      <c r="J7" s="67">
        <v>250</v>
      </c>
      <c r="K7" s="67" t="s">
        <v>14</v>
      </c>
      <c r="L7" s="67" t="s">
        <v>15</v>
      </c>
      <c r="M7" s="68">
        <v>55</v>
      </c>
    </row>
    <row r="8" spans="1:13" s="19" customFormat="1" ht="17" customHeight="1">
      <c r="A8" s="62"/>
      <c r="B8" s="48" t="s">
        <v>13</v>
      </c>
      <c r="C8" s="49">
        <v>7</v>
      </c>
      <c r="D8" s="49">
        <v>20</v>
      </c>
      <c r="E8" s="69"/>
      <c r="F8" s="69"/>
      <c r="G8" s="69"/>
      <c r="H8" s="69"/>
      <c r="I8" s="49"/>
      <c r="J8" s="49"/>
      <c r="K8" s="69"/>
      <c r="L8" s="69"/>
      <c r="M8" s="70"/>
    </row>
    <row r="9" spans="1:13" s="19" customFormat="1" ht="17" customHeight="1">
      <c r="A9" s="62"/>
      <c r="B9" s="48"/>
      <c r="C9" s="49"/>
      <c r="D9" s="49"/>
      <c r="E9" s="49" t="s">
        <v>21</v>
      </c>
      <c r="F9" s="49" t="s">
        <v>15</v>
      </c>
      <c r="G9" s="49">
        <v>50</v>
      </c>
      <c r="H9" s="49">
        <v>70</v>
      </c>
      <c r="I9" s="49">
        <v>80</v>
      </c>
      <c r="J9" s="49">
        <v>100</v>
      </c>
      <c r="K9" s="49" t="s">
        <v>32</v>
      </c>
      <c r="L9" s="49" t="s">
        <v>15</v>
      </c>
      <c r="M9" s="71">
        <v>50</v>
      </c>
    </row>
    <row r="10" spans="1:13" s="19" customFormat="1" ht="17" customHeight="1">
      <c r="A10" s="62"/>
      <c r="B10" s="48"/>
      <c r="C10" s="49"/>
      <c r="D10" s="49"/>
      <c r="E10" s="49" t="s">
        <v>22</v>
      </c>
      <c r="F10" s="49">
        <v>12</v>
      </c>
      <c r="G10" s="49">
        <v>120</v>
      </c>
      <c r="H10" s="49">
        <v>150</v>
      </c>
      <c r="I10" s="49">
        <v>200</v>
      </c>
      <c r="J10" s="49">
        <v>250</v>
      </c>
      <c r="K10" s="49"/>
      <c r="L10" s="49"/>
      <c r="M10" s="71"/>
    </row>
    <row r="11" spans="1:13" s="19" customFormat="1" ht="17" customHeight="1">
      <c r="A11" s="62"/>
      <c r="B11" s="48"/>
      <c r="C11" s="49"/>
      <c r="D11" s="49"/>
      <c r="E11" s="49" t="s">
        <v>23</v>
      </c>
      <c r="F11" s="49"/>
      <c r="G11" s="49">
        <v>60</v>
      </c>
      <c r="H11" s="49">
        <v>90</v>
      </c>
      <c r="I11" s="49">
        <v>90</v>
      </c>
      <c r="J11" s="49">
        <v>120</v>
      </c>
      <c r="K11" s="49"/>
      <c r="L11" s="49"/>
      <c r="M11" s="71"/>
    </row>
    <row r="12" spans="1:13" s="19" customFormat="1" ht="14" thickBot="1">
      <c r="A12" s="72"/>
      <c r="B12" s="51" t="s">
        <v>25</v>
      </c>
      <c r="C12" s="73">
        <v>7</v>
      </c>
      <c r="D12" s="73">
        <v>200</v>
      </c>
      <c r="E12" s="73" t="s">
        <v>24</v>
      </c>
      <c r="F12" s="73"/>
      <c r="G12" s="73">
        <v>200</v>
      </c>
      <c r="H12" s="73">
        <v>200</v>
      </c>
      <c r="I12" s="73">
        <v>200</v>
      </c>
      <c r="J12" s="73">
        <v>250</v>
      </c>
      <c r="K12" s="73" t="s">
        <v>33</v>
      </c>
      <c r="L12" s="73"/>
      <c r="M12" s="74">
        <v>200</v>
      </c>
    </row>
    <row r="13" spans="1:13" ht="14" customHeight="1" thickBot="1">
      <c r="A13" s="75"/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80"/>
    </row>
    <row r="14" spans="1:13" ht="17" customHeight="1">
      <c r="A14" s="65" t="s">
        <v>34</v>
      </c>
      <c r="B14" s="66" t="s">
        <v>14</v>
      </c>
      <c r="C14" s="67" t="s">
        <v>15</v>
      </c>
      <c r="D14" s="67">
        <v>55</v>
      </c>
      <c r="E14" s="67" t="s">
        <v>36</v>
      </c>
      <c r="F14" s="67">
        <v>1</v>
      </c>
      <c r="G14" s="67">
        <v>180</v>
      </c>
      <c r="H14" s="67">
        <v>200</v>
      </c>
      <c r="I14" s="67">
        <v>220</v>
      </c>
      <c r="J14" s="67">
        <v>250</v>
      </c>
      <c r="K14" s="67" t="s">
        <v>46</v>
      </c>
      <c r="L14" s="67" t="s">
        <v>15</v>
      </c>
      <c r="M14" s="68">
        <v>55</v>
      </c>
    </row>
    <row r="15" spans="1:13" ht="17" customHeight="1">
      <c r="A15" s="62"/>
      <c r="B15" s="48" t="s">
        <v>35</v>
      </c>
      <c r="C15" s="49">
        <v>7</v>
      </c>
      <c r="D15" s="49">
        <v>20</v>
      </c>
      <c r="E15" s="69"/>
      <c r="F15" s="69"/>
      <c r="G15" s="69"/>
      <c r="H15" s="69"/>
      <c r="I15" s="49"/>
      <c r="J15" s="49"/>
      <c r="K15" s="49" t="s">
        <v>47</v>
      </c>
      <c r="L15" s="49">
        <v>4.7</v>
      </c>
      <c r="M15" s="71">
        <v>20</v>
      </c>
    </row>
    <row r="16" spans="1:13" ht="17" customHeight="1">
      <c r="A16" s="62"/>
      <c r="B16" s="48"/>
      <c r="C16" s="49"/>
      <c r="D16" s="49"/>
      <c r="E16" s="49" t="s">
        <v>37</v>
      </c>
      <c r="F16" s="49" t="s">
        <v>41</v>
      </c>
      <c r="G16" s="49" t="s">
        <v>42</v>
      </c>
      <c r="H16" s="49" t="s">
        <v>43</v>
      </c>
      <c r="I16" s="49" t="s">
        <v>44</v>
      </c>
      <c r="J16" s="49" t="s">
        <v>45</v>
      </c>
      <c r="K16" s="49"/>
      <c r="L16" s="49"/>
      <c r="M16" s="71"/>
    </row>
    <row r="17" spans="1:13" ht="17" customHeight="1">
      <c r="A17" s="62"/>
      <c r="B17" s="48"/>
      <c r="C17" s="49"/>
      <c r="D17" s="49"/>
      <c r="E17" s="49" t="s">
        <v>38</v>
      </c>
      <c r="F17" s="49">
        <v>1</v>
      </c>
      <c r="G17" s="49">
        <v>110</v>
      </c>
      <c r="H17" s="49">
        <v>150</v>
      </c>
      <c r="I17" s="49">
        <v>170</v>
      </c>
      <c r="J17" s="49">
        <v>190</v>
      </c>
      <c r="K17" s="49"/>
      <c r="L17" s="49"/>
      <c r="M17" s="71"/>
    </row>
    <row r="18" spans="1:13" ht="17" customHeight="1">
      <c r="A18" s="62"/>
      <c r="B18" s="48"/>
      <c r="C18" s="49"/>
      <c r="D18" s="49"/>
      <c r="E18" s="49" t="s">
        <v>39</v>
      </c>
      <c r="F18" s="49"/>
      <c r="G18" s="49"/>
      <c r="H18" s="49"/>
      <c r="I18" s="49"/>
      <c r="J18" s="49"/>
      <c r="K18" s="49"/>
      <c r="L18" s="49"/>
      <c r="M18" s="71"/>
    </row>
    <row r="19" spans="1:13" ht="17" customHeight="1" thickBot="1">
      <c r="A19" s="72"/>
      <c r="B19" s="51" t="s">
        <v>25</v>
      </c>
      <c r="C19" s="73">
        <v>7</v>
      </c>
      <c r="D19" s="73">
        <v>200</v>
      </c>
      <c r="E19" s="73" t="s">
        <v>40</v>
      </c>
      <c r="F19" s="73"/>
      <c r="G19" s="73">
        <v>200</v>
      </c>
      <c r="H19" s="73">
        <v>200</v>
      </c>
      <c r="I19" s="73">
        <v>200</v>
      </c>
      <c r="J19" s="73">
        <v>250</v>
      </c>
      <c r="K19" s="73" t="s">
        <v>49</v>
      </c>
      <c r="L19" s="73">
        <v>7</v>
      </c>
      <c r="M19" s="74">
        <v>200</v>
      </c>
    </row>
    <row r="20" spans="1:13" s="19" customFormat="1" ht="14" customHeight="1" thickBot="1">
      <c r="A20" s="75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80"/>
    </row>
    <row r="21" spans="1:13" s="19" customFormat="1" ht="17" customHeight="1">
      <c r="A21" s="65" t="s">
        <v>74</v>
      </c>
      <c r="B21" s="66" t="s">
        <v>14</v>
      </c>
      <c r="C21" s="67" t="s">
        <v>15</v>
      </c>
      <c r="D21" s="67">
        <v>55</v>
      </c>
      <c r="E21" s="67" t="s">
        <v>52</v>
      </c>
      <c r="F21" s="67" t="s">
        <v>15</v>
      </c>
      <c r="G21" s="67">
        <v>180</v>
      </c>
      <c r="H21" s="67">
        <v>200</v>
      </c>
      <c r="I21" s="67">
        <v>220</v>
      </c>
      <c r="J21" s="67">
        <v>250</v>
      </c>
      <c r="K21" s="67" t="s">
        <v>14</v>
      </c>
      <c r="L21" s="67" t="s">
        <v>15</v>
      </c>
      <c r="M21" s="68">
        <v>55</v>
      </c>
    </row>
    <row r="22" spans="1:13" s="19" customFormat="1" ht="17" customHeight="1">
      <c r="A22" s="62"/>
      <c r="B22" s="48" t="s">
        <v>50</v>
      </c>
      <c r="C22" s="49">
        <v>7</v>
      </c>
      <c r="D22" s="49">
        <v>20</v>
      </c>
      <c r="E22" s="69"/>
      <c r="F22" s="69"/>
      <c r="G22" s="69"/>
      <c r="H22" s="69"/>
      <c r="I22" s="49"/>
      <c r="J22" s="49"/>
      <c r="K22" s="49" t="s">
        <v>76</v>
      </c>
      <c r="L22" s="49">
        <v>4.7</v>
      </c>
      <c r="M22" s="71">
        <v>20</v>
      </c>
    </row>
    <row r="23" spans="1:13" s="19" customFormat="1" ht="17" customHeight="1">
      <c r="A23" s="62"/>
      <c r="B23" s="48"/>
      <c r="C23" s="49"/>
      <c r="D23" s="49"/>
      <c r="E23" s="49" t="s">
        <v>53</v>
      </c>
      <c r="F23" s="49">
        <v>1.7</v>
      </c>
      <c r="G23" s="49" t="s">
        <v>57</v>
      </c>
      <c r="H23" s="49" t="s">
        <v>58</v>
      </c>
      <c r="I23" s="49" t="s">
        <v>59</v>
      </c>
      <c r="J23" s="49" t="s">
        <v>60</v>
      </c>
      <c r="K23" s="49"/>
      <c r="L23" s="49"/>
      <c r="M23" s="71"/>
    </row>
    <row r="24" spans="1:13" s="19" customFormat="1" ht="17" customHeight="1">
      <c r="A24" s="62"/>
      <c r="B24" s="48"/>
      <c r="C24" s="49"/>
      <c r="D24" s="49"/>
      <c r="E24" s="49" t="s">
        <v>54</v>
      </c>
      <c r="F24" s="49">
        <v>7.12</v>
      </c>
      <c r="G24" s="49">
        <v>120</v>
      </c>
      <c r="H24" s="49">
        <v>160</v>
      </c>
      <c r="I24" s="49">
        <v>210</v>
      </c>
      <c r="J24" s="49">
        <v>260</v>
      </c>
      <c r="K24" s="49"/>
      <c r="L24" s="49"/>
      <c r="M24" s="71"/>
    </row>
    <row r="25" spans="1:13" s="19" customFormat="1" ht="17" customHeight="1">
      <c r="A25" s="62"/>
      <c r="B25" s="48"/>
      <c r="C25" s="49"/>
      <c r="D25" s="49"/>
      <c r="E25" s="49" t="s">
        <v>55</v>
      </c>
      <c r="F25" s="49"/>
      <c r="G25" s="49">
        <v>55</v>
      </c>
      <c r="H25" s="49">
        <v>90</v>
      </c>
      <c r="I25" s="49">
        <v>90</v>
      </c>
      <c r="J25" s="49">
        <v>125</v>
      </c>
      <c r="K25" s="49"/>
      <c r="L25" s="49"/>
      <c r="M25" s="71"/>
    </row>
    <row r="26" spans="1:13" s="19" customFormat="1" ht="17" customHeight="1" thickBot="1">
      <c r="A26" s="72"/>
      <c r="B26" s="51" t="s">
        <v>51</v>
      </c>
      <c r="C26" s="73">
        <v>7</v>
      </c>
      <c r="D26" s="73">
        <v>200</v>
      </c>
      <c r="E26" s="73" t="s">
        <v>56</v>
      </c>
      <c r="F26" s="73"/>
      <c r="G26" s="73">
        <v>200</v>
      </c>
      <c r="H26" s="73">
        <v>200</v>
      </c>
      <c r="I26" s="73">
        <v>200</v>
      </c>
      <c r="J26" s="73">
        <v>250</v>
      </c>
      <c r="K26" s="73" t="s">
        <v>48</v>
      </c>
      <c r="L26" s="73">
        <v>7</v>
      </c>
      <c r="M26" s="74">
        <v>200</v>
      </c>
    </row>
    <row r="27" spans="1:13" ht="15" thickBot="1">
      <c r="A27" s="75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80"/>
    </row>
    <row r="28" spans="1:13">
      <c r="A28" s="65" t="s">
        <v>75</v>
      </c>
      <c r="B28" s="66" t="s">
        <v>14</v>
      </c>
      <c r="C28" s="67" t="s">
        <v>15</v>
      </c>
      <c r="D28" s="67">
        <v>55</v>
      </c>
      <c r="E28" s="67" t="s">
        <v>63</v>
      </c>
      <c r="F28" s="67" t="s">
        <v>15</v>
      </c>
      <c r="G28" s="67">
        <v>180</v>
      </c>
      <c r="H28" s="67">
        <v>200</v>
      </c>
      <c r="I28" s="67">
        <v>220</v>
      </c>
      <c r="J28" s="67">
        <v>250</v>
      </c>
      <c r="K28" s="67" t="s">
        <v>71</v>
      </c>
      <c r="L28" s="67" t="s">
        <v>15</v>
      </c>
      <c r="M28" s="68">
        <v>55</v>
      </c>
    </row>
    <row r="29" spans="1:13">
      <c r="A29" s="62"/>
      <c r="B29" s="48" t="s">
        <v>61</v>
      </c>
      <c r="C29" s="49">
        <v>3.7</v>
      </c>
      <c r="D29" s="49">
        <v>20</v>
      </c>
      <c r="E29" s="69" t="s">
        <v>14</v>
      </c>
      <c r="F29" s="49" t="s">
        <v>15</v>
      </c>
      <c r="G29" s="49">
        <v>30</v>
      </c>
      <c r="H29" s="49">
        <v>50</v>
      </c>
      <c r="I29" s="49">
        <v>50</v>
      </c>
      <c r="J29" s="49">
        <v>70</v>
      </c>
      <c r="K29" s="49" t="s">
        <v>72</v>
      </c>
      <c r="L29" s="49">
        <v>4.7</v>
      </c>
      <c r="M29" s="71">
        <v>20</v>
      </c>
    </row>
    <row r="30" spans="1:13">
      <c r="A30" s="62"/>
      <c r="B30" s="48"/>
      <c r="C30" s="49"/>
      <c r="D30" s="49"/>
      <c r="E30" s="49" t="s">
        <v>65</v>
      </c>
      <c r="F30" s="49" t="s">
        <v>15</v>
      </c>
      <c r="G30" s="49" t="s">
        <v>67</v>
      </c>
      <c r="H30" s="49" t="s">
        <v>68</v>
      </c>
      <c r="I30" s="49" t="s">
        <v>69</v>
      </c>
      <c r="J30" s="49" t="s">
        <v>70</v>
      </c>
      <c r="K30" s="49"/>
      <c r="L30" s="49"/>
      <c r="M30" s="71"/>
    </row>
    <row r="31" spans="1:13">
      <c r="A31" s="62"/>
      <c r="B31" s="48"/>
      <c r="C31" s="49"/>
      <c r="D31" s="49"/>
      <c r="E31" s="49" t="s">
        <v>64</v>
      </c>
      <c r="F31" s="49"/>
      <c r="G31" s="49"/>
      <c r="H31" s="49"/>
      <c r="I31" s="49"/>
      <c r="J31" s="49"/>
      <c r="K31" s="49"/>
      <c r="L31" s="49"/>
      <c r="M31" s="71"/>
    </row>
    <row r="32" spans="1:13">
      <c r="A32" s="62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71"/>
    </row>
    <row r="33" spans="1:13" ht="14" thickBot="1">
      <c r="A33" s="72"/>
      <c r="B33" s="51" t="s">
        <v>62</v>
      </c>
      <c r="C33" s="73">
        <v>7</v>
      </c>
      <c r="D33" s="73">
        <v>200</v>
      </c>
      <c r="E33" s="73" t="s">
        <v>66</v>
      </c>
      <c r="F33" s="73">
        <v>7</v>
      </c>
      <c r="G33" s="73">
        <v>200</v>
      </c>
      <c r="H33" s="73">
        <v>200</v>
      </c>
      <c r="I33" s="73">
        <v>200</v>
      </c>
      <c r="J33" s="73">
        <v>250</v>
      </c>
      <c r="K33" s="73" t="s">
        <v>73</v>
      </c>
      <c r="L33" s="73"/>
      <c r="M33" s="74">
        <v>200</v>
      </c>
    </row>
  </sheetData>
  <mergeCells count="15">
    <mergeCell ref="A1:M1"/>
    <mergeCell ref="A7:A12"/>
    <mergeCell ref="A14:A19"/>
    <mergeCell ref="A21:A26"/>
    <mergeCell ref="A28:A33"/>
    <mergeCell ref="D2:D3"/>
    <mergeCell ref="C2:C3"/>
    <mergeCell ref="B2:B3"/>
    <mergeCell ref="A2:A3"/>
    <mergeCell ref="F2:F3"/>
    <mergeCell ref="K2:K3"/>
    <mergeCell ref="L2:L3"/>
    <mergeCell ref="M2:M3"/>
    <mergeCell ref="G2:J2"/>
    <mergeCell ref="E2:E3"/>
  </mergeCells>
  <phoneticPr fontId="1" type="noConversion"/>
  <printOptions horizontalCentered="1"/>
  <pageMargins left="0.5" right="0.5" top="0.75" bottom="0.75" header="0.5" footer="0.5"/>
  <pageSetup paperSize="9" scale="83" orientation="landscape" horizontalDpi="4294967292" verticalDpi="4294967292"/>
  <headerFooter alignWithMargins="0"/>
  <customProperties>
    <customPr name="SheetChanged" r:id="rId1"/>
  </customProperties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DATE(CalendarYear,10,1)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IF(AND(YEAR(OctSun1)=CalendarYear,MONTH(OctSun1)=10),OctSun1, "")</f>
        <v>#REF!</v>
      </c>
      <c r="C3" s="5" t="e">
        <f>IF(AND(YEAR(OctSun1+1)=CalendarYear,MONTH(OctSun1+1)=10),OctSun1+1, "")</f>
        <v>#REF!</v>
      </c>
      <c r="D3" s="5" t="e">
        <f>IF(AND(YEAR(OctSun1+2)=CalendarYear,MONTH(OctSun1+2)=10),OctSun1+2, "")</f>
        <v>#REF!</v>
      </c>
      <c r="E3" s="5" t="e">
        <f>IF(AND(YEAR(OctSun1+3)=CalendarYear,MONTH(OctSun1+3)=10),OctSun1+3, "")</f>
        <v>#REF!</v>
      </c>
      <c r="F3" s="5" t="e">
        <f>IF(AND(YEAR(OctSun1+4)=CalendarYear,MONTH(OctSun1+4)=10),OctSun1+4, "")</f>
        <v>#REF!</v>
      </c>
      <c r="G3" s="5" t="e">
        <f>IF(AND(YEAR(OctSun1+5)=CalendarYear,MONTH(OctSun1+5)=10),OctSun1+5, "")</f>
        <v>#REF!</v>
      </c>
      <c r="H3" s="8" t="e">
        <f>IF(AND(YEAR(OctSun1+6)=CalendarYear,MONTH(OctSun1+6)=10),OctSun1+6,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IF(AND(YEAR(OctSun1+7)=CalendarYear,MONTH(OctSun1+7)=10),OctSun1+7, "")</f>
        <v>#REF!</v>
      </c>
      <c r="C5" s="5" t="e">
        <f>IF(AND(YEAR(OctSun1+8)=CalendarYear,MONTH(OctSun1+8)=10),OctSun1+8, "")</f>
        <v>#REF!</v>
      </c>
      <c r="D5" s="5" t="e">
        <f>IF(AND(YEAR(OctSun1+9)=CalendarYear,MONTH(OctSun1+9)=10),OctSun1+9, "")</f>
        <v>#REF!</v>
      </c>
      <c r="E5" s="5" t="e">
        <f>IF(AND(YEAR(OctSun1+10)=CalendarYear,MONTH(OctSun1+10)=10),OctSun1+10, "")</f>
        <v>#REF!</v>
      </c>
      <c r="F5" s="5" t="e">
        <f>IF(AND(YEAR(OctSun1+11)=CalendarYear,MONTH(OctSun1+11)=10),OctSun1+11, "")</f>
        <v>#REF!</v>
      </c>
      <c r="G5" s="5" t="e">
        <f>IF(AND(YEAR(OctSun1+12)=CalendarYear,MONTH(OctSun1+12)=10),OctSun1+12,"")</f>
        <v>#REF!</v>
      </c>
      <c r="H5" s="8" t="e">
        <f>IF(AND(YEAR(OctSun1+13)=CalendarYear,MONTH(OctSun1+13)=10),OctSun1+13,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IF(AND(YEAR(OctSun1+14)=CalendarYear,MONTH(OctSun1+14)=10),OctSun1+14, "")</f>
        <v>#REF!</v>
      </c>
      <c r="C7" s="5" t="e">
        <f>IF(AND(YEAR(OctSun1+15)=CalendarYear,MONTH(OctSun1+15)=10),OctSun1+15, "")</f>
        <v>#REF!</v>
      </c>
      <c r="D7" s="5" t="e">
        <f>IF(AND(YEAR(OctSun1+16)=CalendarYear,MONTH(OctSun1+16)=10),OctSun1+16, "")</f>
        <v>#REF!</v>
      </c>
      <c r="E7" s="5" t="e">
        <f>IF(AND(YEAR(OctSun1+17)=CalendarYear,MONTH(OctSun1+17)=10),OctSun1+17, "")</f>
        <v>#REF!</v>
      </c>
      <c r="F7" s="5" t="e">
        <f>IF(AND(YEAR(OctSun1+18)=CalendarYear,MONTH(OctSun1+18)=10),OctSun1+18, "")</f>
        <v>#REF!</v>
      </c>
      <c r="G7" s="5" t="e">
        <f>IF(AND(YEAR(OctSun1+19)=CalendarYear,MONTH(OctSun1+19)=10),OctSun1+19, "")</f>
        <v>#REF!</v>
      </c>
      <c r="H7" s="8" t="e">
        <f>IF(AND(YEAR(OctSun1+20)=CalendarYear,MONTH(OctSun1+20)=10),OctSun1+20,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IF(AND(YEAR(OctSun1+21)=CalendarYear,MONTH(OctSun1+21)=10),OctSun1+21, "")</f>
        <v>#REF!</v>
      </c>
      <c r="C9" s="6" t="e">
        <f>IF(AND(YEAR(OctSun1+22)=CalendarYear,MONTH(OctSun1+22)=10),OctSun1+22, "")</f>
        <v>#REF!</v>
      </c>
      <c r="D9" s="6" t="e">
        <f>IF(AND(YEAR(OctSun1+23)=CalendarYear,MONTH(OctSun1+23)=10),OctSun1+23, "")</f>
        <v>#REF!</v>
      </c>
      <c r="E9" s="6" t="e">
        <f>IF(AND(YEAR(OctSun1+24)=CalendarYear,MONTH(OctSun1+24)=10),OctSun1+24, "")</f>
        <v>#REF!</v>
      </c>
      <c r="F9" s="6" t="e">
        <f>IF(AND(YEAR(OctSun1+25)=CalendarYear,MONTH(OctSun1+25)=10),OctSun1+25, "")</f>
        <v>#REF!</v>
      </c>
      <c r="G9" s="6" t="e">
        <f>IF(AND(YEAR(OctSun1+26)=CalendarYear,MONTH(OctSun1+26)=10),OctSun1+26, "")</f>
        <v>#REF!</v>
      </c>
      <c r="H9" s="11" t="e">
        <f>IF(AND(YEAR(OctSun1+27)=CalendarYear,MONTH(OctSun1+27)=10),OctSun1+27,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IF(AND(YEAR(OctSun1+28)=CalendarYear,MONTH(OctSun1+28)=10),OctSun1+28, "")</f>
        <v>#REF!</v>
      </c>
      <c r="C11" s="6" t="e">
        <f>IF(AND(YEAR(OctSun1+29)=CalendarYear,MONTH(OctSun1+29)=10),OctSun1+29, "")</f>
        <v>#REF!</v>
      </c>
      <c r="D11" s="6" t="e">
        <f>IF(AND(YEAR(OctSun1+30)=CalendarYear,MONTH(OctSun1+30)=10),OctSun1+30, "")</f>
        <v>#REF!</v>
      </c>
      <c r="E11" s="6" t="e">
        <f>IF(AND(YEAR(OctSun1+31)=CalendarYear,MONTH(OctSun1+31)=10),OctSun1+31, "")</f>
        <v>#REF!</v>
      </c>
      <c r="F11" s="6" t="e">
        <f>IF(AND(YEAR(OctSun1+32)=CalendarYear,MONTH(OctSun1+32)=10),OctSun1+32, "")</f>
        <v>#REF!</v>
      </c>
      <c r="G11" s="6" t="e">
        <f>IF(AND(YEAR(OctSun1+33)=CalendarYear,MONTH(OctSun1+33)=10),OctSun1+33, "")</f>
        <v>#REF!</v>
      </c>
      <c r="H11" s="11" t="e">
        <f>IF(AND(YEAR(OctSun1+34)=CalendarYear,MONTH(OctSun1+34)=10),OctSun1+34,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26" t="e">
        <f>IF(AND(YEAR(OctSun1+35)=CalendarYear,MONTH(OctSun1+35)=10),OctSun1+35, "")</f>
        <v>#REF!</v>
      </c>
      <c r="C13" s="22" t="e">
        <f>IF(AND(YEAR(OctSun1+36)=CalendarYear,MONTH(OctSun1+36)=10),OctSun1+36, "")</f>
        <v>#REF!</v>
      </c>
      <c r="D13" s="36" t="s">
        <v>8</v>
      </c>
      <c r="E13" s="36"/>
      <c r="F13" s="36"/>
      <c r="G13" s="36"/>
      <c r="H13" s="37"/>
    </row>
    <row r="14" spans="1:8" ht="58" customHeight="1" thickBot="1">
      <c r="B14" s="29"/>
      <c r="C14" s="25"/>
      <c r="D14" s="33"/>
      <c r="E14" s="34"/>
      <c r="F14" s="34"/>
      <c r="G14" s="34"/>
      <c r="H14" s="35"/>
    </row>
  </sheetData>
  <mergeCells count="3">
    <mergeCell ref="B1:H1"/>
    <mergeCell ref="D13:H13"/>
    <mergeCell ref="D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DATE(CalendarYear,11,1)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IF(AND(YEAR(NovSun1)=CalendarYear,MONTH(NovSun1)=11),NovSun1, "")</f>
        <v>#REF!</v>
      </c>
      <c r="C3" s="5" t="e">
        <f>IF(AND(YEAR(NovSun1+1)=CalendarYear,MONTH(NovSun1+1)=11),NovSun1+1, "")</f>
        <v>#REF!</v>
      </c>
      <c r="D3" s="5" t="e">
        <f>IF(AND(YEAR(NovSun1+2)=CalendarYear,MONTH(NovSun1+2)=11),NovSun1+2, "")</f>
        <v>#REF!</v>
      </c>
      <c r="E3" s="5" t="e">
        <f>IF(AND(YEAR(NovSun1+3)=CalendarYear,MONTH(NovSun1+3)=11),NovSun1+3, "")</f>
        <v>#REF!</v>
      </c>
      <c r="F3" s="5" t="e">
        <f>IF(AND(YEAR(NovSun1+4)=CalendarYear,MONTH(NovSun1+4)=11),NovSun1+4, "")</f>
        <v>#REF!</v>
      </c>
      <c r="G3" s="5" t="e">
        <f>IF(AND(YEAR(NovSun1+5)=CalendarYear,MONTH(NovSun1+5)=11),NovSun1+5, "")</f>
        <v>#REF!</v>
      </c>
      <c r="H3" s="8" t="e">
        <f>IF(AND(YEAR(NovSun1+6)=CalendarYear,MONTH(NovSun1+6)=11),NovSun1+6,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IF(AND(YEAR(NovSun1+7)=CalendarYear,MONTH(NovSun1+7)=11),NovSun1+7, "")</f>
        <v>#REF!</v>
      </c>
      <c r="C5" s="5" t="e">
        <f>IF(AND(YEAR(NovSun1+8)=CalendarYear,MONTH(NovSun1+8)=11),NovSun1+8, "")</f>
        <v>#REF!</v>
      </c>
      <c r="D5" s="5" t="e">
        <f>IF(AND(YEAR(NovSun1+9)=CalendarYear,MONTH(NovSun1+9)=11),NovSun1+9, "")</f>
        <v>#REF!</v>
      </c>
      <c r="E5" s="5" t="e">
        <f>IF(AND(YEAR(NovSun1+10)=CalendarYear,MONTH(NovSun1+10)=11),NovSun1+10, "")</f>
        <v>#REF!</v>
      </c>
      <c r="F5" s="5" t="e">
        <f>IF(AND(YEAR(NovSun1+11)=CalendarYear,MONTH(NovSun1+11)=11),NovSun1+11, "")</f>
        <v>#REF!</v>
      </c>
      <c r="G5" s="5" t="e">
        <f>IF(AND(YEAR(NovSun1+12)=CalendarYear,MONTH(NovSun1+12)=11),NovSun1+12,"")</f>
        <v>#REF!</v>
      </c>
      <c r="H5" s="8" t="e">
        <f>IF(AND(YEAR(NovSun1+13)=CalendarYear,MONTH(NovSun1+13)=11),NovSun1+13,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IF(AND(YEAR(NovSun1+14)=CalendarYear,MONTH(NovSun1+14)=11),NovSun1+14, "")</f>
        <v>#REF!</v>
      </c>
      <c r="C7" s="5" t="e">
        <f>IF(AND(YEAR(NovSun1+15)=CalendarYear,MONTH(NovSun1+15)=11),NovSun1+15, "")</f>
        <v>#REF!</v>
      </c>
      <c r="D7" s="5" t="e">
        <f>IF(AND(YEAR(NovSun1+16)=CalendarYear,MONTH(NovSun1+16)=11),NovSun1+16, "")</f>
        <v>#REF!</v>
      </c>
      <c r="E7" s="5" t="e">
        <f>IF(AND(YEAR(NovSun1+17)=CalendarYear,MONTH(NovSun1+17)=11),NovSun1+17, "")</f>
        <v>#REF!</v>
      </c>
      <c r="F7" s="5" t="e">
        <f>IF(AND(YEAR(NovSun1+18)=CalendarYear,MONTH(NovSun1+18)=11),NovSun1+18, "")</f>
        <v>#REF!</v>
      </c>
      <c r="G7" s="5" t="e">
        <f>IF(AND(YEAR(NovSun1+19)=CalendarYear,MONTH(NovSun1+19)=11),NovSun1+19, "")</f>
        <v>#REF!</v>
      </c>
      <c r="H7" s="8" t="e">
        <f>IF(AND(YEAR(NovSun1+20)=CalendarYear,MONTH(NovSun1+20)=11),NovSun1+20,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IF(AND(YEAR(NovSun1+21)=CalendarYear,MONTH(NovSun1+21)=11),NovSun1+21, "")</f>
        <v>#REF!</v>
      </c>
      <c r="C9" s="6" t="e">
        <f>IF(AND(YEAR(NovSun1+22)=CalendarYear,MONTH(NovSun1+22)=11),NovSun1+22, "")</f>
        <v>#REF!</v>
      </c>
      <c r="D9" s="6" t="e">
        <f>IF(AND(YEAR(NovSun1+23)=CalendarYear,MONTH(NovSun1+23)=11),NovSun1+23, "")</f>
        <v>#REF!</v>
      </c>
      <c r="E9" s="6" t="e">
        <f>IF(AND(YEAR(NovSun1+24)=CalendarYear,MONTH(NovSun1+24)=11),NovSun1+24, "")</f>
        <v>#REF!</v>
      </c>
      <c r="F9" s="6" t="e">
        <f>IF(AND(YEAR(NovSun1+25)=CalendarYear,MONTH(NovSun1+25)=11),NovSun1+25, "")</f>
        <v>#REF!</v>
      </c>
      <c r="G9" s="6" t="e">
        <f>IF(AND(YEAR(NovSun1+26)=CalendarYear,MONTH(NovSun1+26)=11),NovSun1+26, "")</f>
        <v>#REF!</v>
      </c>
      <c r="H9" s="11" t="e">
        <f>IF(AND(YEAR(NovSun1+27)=CalendarYear,MONTH(NovSun1+27)=11),NovSun1+27,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IF(AND(YEAR(NovSun1+28)=CalendarYear,MONTH(NovSun1+28)=11),NovSun1+28, "")</f>
        <v>#REF!</v>
      </c>
      <c r="C11" s="6" t="e">
        <f>IF(AND(YEAR(NovSun1+29)=CalendarYear,MONTH(NovSun1+29)=11),NovSun1+29, "")</f>
        <v>#REF!</v>
      </c>
      <c r="D11" s="6" t="e">
        <f>IF(AND(YEAR(NovSun1+30)=CalendarYear,MONTH(NovSun1+30)=11),NovSun1+30, "")</f>
        <v>#REF!</v>
      </c>
      <c r="E11" s="6" t="e">
        <f>IF(AND(YEAR(NovSun1+31)=CalendarYear,MONTH(NovSun1+31)=11),NovSun1+31, "")</f>
        <v>#REF!</v>
      </c>
      <c r="F11" s="6" t="e">
        <f>IF(AND(YEAR(NovSun1+32)=CalendarYear,MONTH(NovSun1+32)=11),NovSun1+32, "")</f>
        <v>#REF!</v>
      </c>
      <c r="G11" s="6" t="e">
        <f>IF(AND(YEAR(NovSun1+33)=CalendarYear,MONTH(NovSun1+33)=11),NovSun1+33, "")</f>
        <v>#REF!</v>
      </c>
      <c r="H11" s="11" t="e">
        <f>IF(AND(YEAR(NovSun1+34)=CalendarYear,MONTH(NovSun1+34)=11),NovSun1+34,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26" t="e">
        <f>IF(AND(YEAR(NovSun1+35)=CalendarYear,MONTH(NovSun1+35)=11),NovSun1+35, "")</f>
        <v>#REF!</v>
      </c>
      <c r="C13" s="42" t="s">
        <v>8</v>
      </c>
      <c r="D13" s="42"/>
      <c r="E13" s="42"/>
      <c r="F13" s="42"/>
      <c r="G13" s="42"/>
      <c r="H13" s="43"/>
    </row>
    <row r="14" spans="1:8" ht="58" customHeight="1" thickBot="1">
      <c r="B14" s="29"/>
      <c r="C14" s="33"/>
      <c r="D14" s="34"/>
      <c r="E14" s="34"/>
      <c r="F14" s="34"/>
      <c r="G14" s="34"/>
      <c r="H14" s="35"/>
    </row>
  </sheetData>
  <mergeCells count="3">
    <mergeCell ref="B1:H1"/>
    <mergeCell ref="C13:H13"/>
    <mergeCell ref="C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DATE(CalendarYear,12,1)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IF(AND(YEAR(DecSun1)=CalendarYear,MONTH(DecSun1)=12),DecSun1, "")</f>
        <v>#REF!</v>
      </c>
      <c r="C3" s="5" t="e">
        <f>IF(AND(YEAR(DecSun1+1)=CalendarYear,MONTH(DecSun1+1)=12),DecSun1+1, "")</f>
        <v>#REF!</v>
      </c>
      <c r="D3" s="5" t="e">
        <f>IF(AND(YEAR(DecSun1+2)=CalendarYear,MONTH(DecSun1+2)=12),DecSun1+2, "")</f>
        <v>#REF!</v>
      </c>
      <c r="E3" s="5" t="e">
        <f>IF(AND(YEAR(DecSun1+3)=CalendarYear,MONTH(DecSun1+3)=12),DecSun1+3, "")</f>
        <v>#REF!</v>
      </c>
      <c r="F3" s="5" t="e">
        <f>IF(AND(YEAR(DecSun1+4)=CalendarYear,MONTH(DecSun1+4)=12),DecSun1+4, "")</f>
        <v>#REF!</v>
      </c>
      <c r="G3" s="5" t="e">
        <f>IF(AND(YEAR(DecSun1+5)=CalendarYear,MONTH(DecSun1+5)=12),DecSun1+5, "")</f>
        <v>#REF!</v>
      </c>
      <c r="H3" s="8" t="e">
        <f>IF(AND(YEAR(DecSun1+6)=CalendarYear,MONTH(DecSun1+6)=12),DecSun1+6,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IF(AND(YEAR(DecSun1+7)=CalendarYear,MONTH(DecSun1+7)=12),DecSun1+7, "")</f>
        <v>#REF!</v>
      </c>
      <c r="C5" s="5" t="e">
        <f>IF(AND(YEAR(DecSun1+8)=CalendarYear,MONTH(DecSun1+8)=12),DecSun1+8, "")</f>
        <v>#REF!</v>
      </c>
      <c r="D5" s="5" t="e">
        <f>IF(AND(YEAR(DecSun1+9)=CalendarYear,MONTH(DecSun1+9)=12),DecSun1+9, "")</f>
        <v>#REF!</v>
      </c>
      <c r="E5" s="5" t="e">
        <f>IF(AND(YEAR(DecSun1+10)=CalendarYear,MONTH(DecSun1+10)=12),DecSun1+10, "")</f>
        <v>#REF!</v>
      </c>
      <c r="F5" s="5" t="e">
        <f>IF(AND(YEAR(DecSun1+11)=CalendarYear,MONTH(DecSun1+11)=12),DecSun1+11, "")</f>
        <v>#REF!</v>
      </c>
      <c r="G5" s="5" t="e">
        <f>IF(AND(YEAR(DecSun1+12)=CalendarYear,MONTH(DecSun1+12)=12),DecSun1+12,"")</f>
        <v>#REF!</v>
      </c>
      <c r="H5" s="8" t="e">
        <f>IF(AND(YEAR(DecSun1+13)=CalendarYear,MONTH(DecSun1+13)=12),DecSun1+13,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IF(AND(YEAR(DecSun1+14)=CalendarYear,MONTH(DecSun1+14)=12),DecSun1+14, "")</f>
        <v>#REF!</v>
      </c>
      <c r="C7" s="5" t="e">
        <f>IF(AND(YEAR(DecSun1+15)=CalendarYear,MONTH(DecSun1+15)=12),DecSun1+15, "")</f>
        <v>#REF!</v>
      </c>
      <c r="D7" s="5" t="e">
        <f>IF(AND(YEAR(DecSun1+16)=CalendarYear,MONTH(DecSun1+16)=12),DecSun1+16, "")</f>
        <v>#REF!</v>
      </c>
      <c r="E7" s="5" t="e">
        <f>IF(AND(YEAR(DecSun1+17)=CalendarYear,MONTH(DecSun1+17)=12),DecSun1+17, "")</f>
        <v>#REF!</v>
      </c>
      <c r="F7" s="5" t="e">
        <f>IF(AND(YEAR(DecSun1+18)=CalendarYear,MONTH(DecSun1+18)=12),DecSun1+18, "")</f>
        <v>#REF!</v>
      </c>
      <c r="G7" s="5" t="e">
        <f>IF(AND(YEAR(DecSun1+19)=CalendarYear,MONTH(DecSun1+19)=12),DecSun1+19, "")</f>
        <v>#REF!</v>
      </c>
      <c r="H7" s="8" t="e">
        <f>IF(AND(YEAR(DecSun1+20)=CalendarYear,MONTH(DecSun1+20)=12),DecSun1+20,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IF(AND(YEAR(DecSun1+21)=CalendarYear,MONTH(DecSun1+21)=12),DecSun1+21, "")</f>
        <v>#REF!</v>
      </c>
      <c r="C9" s="6" t="e">
        <f>IF(AND(YEAR(DecSun1+22)=CalendarYear,MONTH(DecSun1+22)=12),DecSun1+22, "")</f>
        <v>#REF!</v>
      </c>
      <c r="D9" s="6" t="e">
        <f>IF(AND(YEAR(DecSun1+23)=CalendarYear,MONTH(DecSun1+23)=12),DecSun1+23, "")</f>
        <v>#REF!</v>
      </c>
      <c r="E9" s="6" t="e">
        <f>IF(AND(YEAR(DecSun1+24)=CalendarYear,MONTH(DecSun1+24)=12),DecSun1+24, "")</f>
        <v>#REF!</v>
      </c>
      <c r="F9" s="6" t="e">
        <f>IF(AND(YEAR(DecSun1+25)=CalendarYear,MONTH(DecSun1+25)=12),DecSun1+25, "")</f>
        <v>#REF!</v>
      </c>
      <c r="G9" s="6" t="e">
        <f>IF(AND(YEAR(DecSun1+26)=CalendarYear,MONTH(DecSun1+26)=12),DecSun1+26, "")</f>
        <v>#REF!</v>
      </c>
      <c r="H9" s="11" t="e">
        <f>IF(AND(YEAR(DecSun1+27)=CalendarYear,MONTH(DecSun1+27)=12),DecSun1+27,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IF(AND(YEAR(DecSun1+28)=CalendarYear,MONTH(DecSun1+28)=12),DecSun1+28, "")</f>
        <v>#REF!</v>
      </c>
      <c r="C11" s="6" t="e">
        <f>IF(AND(YEAR(DecSun1+29)=CalendarYear,MONTH(DecSun1+29)=12),DecSun1+29, "")</f>
        <v>#REF!</v>
      </c>
      <c r="D11" s="6" t="e">
        <f>IF(AND(YEAR(DecSun1+30)=CalendarYear,MONTH(DecSun1+30)=12),DecSun1+30, "")</f>
        <v>#REF!</v>
      </c>
      <c r="E11" s="6" t="e">
        <f>IF(AND(YEAR(DecSun1+31)=CalendarYear,MONTH(DecSun1+31)=12),DecSun1+31, "")</f>
        <v>#REF!</v>
      </c>
      <c r="F11" s="6" t="e">
        <f>IF(AND(YEAR(DecSun1+32)=CalendarYear,MONTH(DecSun1+32)=12),DecSun1+32, "")</f>
        <v>#REF!</v>
      </c>
      <c r="G11" s="6" t="e">
        <f>IF(AND(YEAR(DecSun1+33)=CalendarYear,MONTH(DecSun1+33)=12),DecSun1+33, "")</f>
        <v>#REF!</v>
      </c>
      <c r="H11" s="11" t="e">
        <f>IF(AND(YEAR(DecSun1+34)=CalendarYear,MONTH(DecSun1+34)=12),DecSun1+34,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26" t="e">
        <f>IF(AND(YEAR(DecSun1+35)=CalendarYear,MONTH(DecSun1+35)=12),DecSun1+35, "")</f>
        <v>#REF!</v>
      </c>
      <c r="C13" s="22" t="e">
        <f>IF(AND(YEAR(DecSun1+36)=CalendarYear,MONTH(DecSun1+36)=12),DecSun1+36, "")</f>
        <v>#REF!</v>
      </c>
      <c r="D13" s="36" t="s">
        <v>8</v>
      </c>
      <c r="E13" s="36"/>
      <c r="F13" s="36"/>
      <c r="G13" s="36"/>
      <c r="H13" s="37"/>
    </row>
    <row r="14" spans="1:8" ht="58" customHeight="1" thickBot="1">
      <c r="B14" s="29"/>
      <c r="C14" s="25"/>
      <c r="D14" s="33"/>
      <c r="E14" s="34"/>
      <c r="F14" s="34"/>
      <c r="G14" s="34"/>
      <c r="H14" s="35"/>
    </row>
  </sheetData>
  <mergeCells count="3">
    <mergeCell ref="B1:H1"/>
    <mergeCell ref="D13:H13"/>
    <mergeCell ref="D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12"/>
  <sheetViews>
    <sheetView workbookViewId="0"/>
  </sheetViews>
  <sheetFormatPr baseColWidth="10" defaultColWidth="8.7109375" defaultRowHeight="13" x14ac:dyDescent="0"/>
  <cols>
    <col min="1" max="1" width="10.42578125" style="4" customWidth="1"/>
    <col min="2" max="2" width="9.5703125" style="4" customWidth="1"/>
    <col min="3" max="3" width="9.7109375" style="4" customWidth="1"/>
    <col min="4" max="16384" width="8.7109375" style="4"/>
  </cols>
  <sheetData>
    <row r="1" spans="1:3" ht="14">
      <c r="A1" s="19" t="s">
        <v>7</v>
      </c>
      <c r="B1" s="20"/>
    </row>
    <row r="2" spans="1:3" ht="14">
      <c r="A2" s="20">
        <v>2010</v>
      </c>
      <c r="B2" s="20"/>
    </row>
    <row r="3" spans="1:3" ht="14">
      <c r="A3" s="20">
        <v>2011</v>
      </c>
      <c r="B3" s="20"/>
    </row>
    <row r="4" spans="1:3" ht="14">
      <c r="A4" s="20">
        <v>2012</v>
      </c>
      <c r="B4" s="20"/>
    </row>
    <row r="5" spans="1:3" ht="14">
      <c r="A5" s="20">
        <v>2013</v>
      </c>
      <c r="B5" s="20"/>
    </row>
    <row r="6" spans="1:3" ht="14">
      <c r="A6" s="20">
        <v>2014</v>
      </c>
      <c r="B6" s="20"/>
    </row>
    <row r="7" spans="1:3" ht="14">
      <c r="A7" s="20">
        <v>2015</v>
      </c>
      <c r="B7" s="20"/>
    </row>
    <row r="8" spans="1:3" ht="14">
      <c r="A8" s="21">
        <v>2016</v>
      </c>
      <c r="B8" s="20"/>
    </row>
    <row r="9" spans="1:3" ht="14">
      <c r="A9" s="21">
        <v>2017</v>
      </c>
      <c r="B9" s="20"/>
    </row>
    <row r="10" spans="1:3" ht="14">
      <c r="A10" s="21"/>
      <c r="B10" s="20"/>
    </row>
    <row r="11" spans="1:3" ht="14">
      <c r="A11" s="20"/>
      <c r="B11" s="20"/>
    </row>
    <row r="12" spans="1:3" ht="14">
      <c r="A12" s="20"/>
      <c r="B12" s="20"/>
    </row>
  </sheetData>
  <phoneticPr fontId="1" type="noConversion"/>
  <pageMargins left="0.7" right="0.7" top="0.75" bottom="0.75" header="0.3" footer="0.3"/>
  <pageSetup paperSize="9" orientation="portrait" horizontalDpi="4294967292" verticalDpi="4294967292"/>
  <legacy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DATE(CalendarYear,2,1)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IF(AND(YEAR(FebSun1)=CalendarYear,MONTH(FebSun1)=2),FebSun1, "")</f>
        <v>#REF!</v>
      </c>
      <c r="C3" s="5" t="e">
        <f>IF(AND(YEAR(FebSun1+1)=CalendarYear,MONTH(FebSun1+1)=2),FebSun1+1, "")</f>
        <v>#REF!</v>
      </c>
      <c r="D3" s="5" t="e">
        <f>IF(AND(YEAR(FebSun1+2)=CalendarYear,MONTH(FebSun1+2)=2),FebSun1+2, "")</f>
        <v>#REF!</v>
      </c>
      <c r="E3" s="5" t="e">
        <f>IF(AND(YEAR(FebSun1+3)=CalendarYear,MONTH(FebSun1+3)=2),FebSun1+3, "")</f>
        <v>#REF!</v>
      </c>
      <c r="F3" s="5" t="e">
        <f>IF(AND(YEAR(FebSun1+4)=CalendarYear,MONTH(FebSun1+4)=2),FebSun1+4, "")</f>
        <v>#REF!</v>
      </c>
      <c r="G3" s="5" t="e">
        <f>IF(AND(YEAR(FebSun1+5)=CalendarYear,MONTH(FebSun1+5)=2),FebSun1+5, "")</f>
        <v>#REF!</v>
      </c>
      <c r="H3" s="8" t="e">
        <f>IF(AND(YEAR(FebSun1+6)=CalendarYear,MONTH(FebSun1+6)=2),FebSun1+6,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IF(AND(YEAR(FebSun1+7)=CalendarYear,MONTH(FebSun1+7)=2),FebSun1+7, "")</f>
        <v>#REF!</v>
      </c>
      <c r="C5" s="5" t="e">
        <f>IF(AND(YEAR(FebSun1+8)=CalendarYear,MONTH(FebSun1+8)=2),FebSun1+8, "")</f>
        <v>#REF!</v>
      </c>
      <c r="D5" s="5" t="e">
        <f>IF(AND(YEAR(FebSun1+9)=CalendarYear,MONTH(FebSun1+9)=2),FebSun1+9, "")</f>
        <v>#REF!</v>
      </c>
      <c r="E5" s="5" t="e">
        <f>IF(AND(YEAR(FebSun1+10)=CalendarYear,MONTH(FebSun1+10)=2),FebSun1+10, "")</f>
        <v>#REF!</v>
      </c>
      <c r="F5" s="5" t="e">
        <f>IF(AND(YEAR(FebSun1+11)=CalendarYear,MONTH(FebSun1+11)=2),FebSun1+11, "")</f>
        <v>#REF!</v>
      </c>
      <c r="G5" s="5" t="e">
        <f>IF(AND(YEAR(FebSun1+12)=CalendarYear,MONTH(FebSun1+12)=2),FebSun1+12,"")</f>
        <v>#REF!</v>
      </c>
      <c r="H5" s="8" t="e">
        <f>IF(AND(YEAR(FebSun1+13)=CalendarYear,MONTH(FebSun1+13)=2),FebSun1+13,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IF(AND(YEAR(FebSun1+14)=CalendarYear,MONTH(FebSun1+14)=2),FebSun1+14, "")</f>
        <v>#REF!</v>
      </c>
      <c r="C7" s="5" t="e">
        <f>IF(AND(YEAR(FebSun1+15)=CalendarYear,MONTH(FebSun1+15)=2),FebSun1+15, "")</f>
        <v>#REF!</v>
      </c>
      <c r="D7" s="5" t="e">
        <f>IF(AND(YEAR(FebSun1+16)=CalendarYear,MONTH(FebSun1+16)=2),FebSun1+16, "")</f>
        <v>#REF!</v>
      </c>
      <c r="E7" s="5" t="e">
        <f>IF(AND(YEAR(FebSun1+17)=CalendarYear,MONTH(FebSun1+17)=2),FebSun1+17, "")</f>
        <v>#REF!</v>
      </c>
      <c r="F7" s="5" t="e">
        <f>IF(AND(YEAR(FebSun1+18)=CalendarYear,MONTH(FebSun1+18)=2),FebSun1+18, "")</f>
        <v>#REF!</v>
      </c>
      <c r="G7" s="5" t="e">
        <f>IF(AND(YEAR(FebSun1+19)=CalendarYear,MONTH(FebSun1+19)=2),FebSun1+19, "")</f>
        <v>#REF!</v>
      </c>
      <c r="H7" s="8" t="e">
        <f>IF(AND(YEAR(FebSun1+20)=CalendarYear,MONTH(FebSun1+20)=2),FebSun1+20,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IF(AND(YEAR(FebSun1+21)=CalendarYear,MONTH(FebSun1+21)=2),FebSun1+21, "")</f>
        <v>#REF!</v>
      </c>
      <c r="C9" s="6" t="e">
        <f>IF(AND(YEAR(FebSun1+22)=CalendarYear,MONTH(FebSun1+22)=2),FebSun1+22, "")</f>
        <v>#REF!</v>
      </c>
      <c r="D9" s="6" t="e">
        <f>IF(AND(YEAR(FebSun1+23)=CalendarYear,MONTH(FebSun1+23)=2),FebSun1+23, "")</f>
        <v>#REF!</v>
      </c>
      <c r="E9" s="6" t="e">
        <f>IF(AND(YEAR(FebSun1+24)=CalendarYear,MONTH(FebSun1+24)=2),FebSun1+24, "")</f>
        <v>#REF!</v>
      </c>
      <c r="F9" s="6" t="e">
        <f>IF(AND(YEAR(FebSun1+25)=CalendarYear,MONTH(FebSun1+25)=2),FebSun1+25, "")</f>
        <v>#REF!</v>
      </c>
      <c r="G9" s="6" t="e">
        <f>IF(AND(YEAR(FebSun1+26)=CalendarYear,MONTH(FebSun1+26)=2),FebSun1+26, "")</f>
        <v>#REF!</v>
      </c>
      <c r="H9" s="11" t="e">
        <f>IF(AND(YEAR(FebSun1+27)=CalendarYear,MONTH(FebSun1+27)=2),FebSun1+27,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IF(AND(YEAR(FebSun1+28)=CalendarYear,MONTH(FebSun1+28)=2),FebSun1+28, "")</f>
        <v>#REF!</v>
      </c>
      <c r="C11" s="6" t="e">
        <f>IF(AND(YEAR(FebSun1+29)=CalendarYear,MONTH(FebSun1+29)=2),FebSun1+29, "")</f>
        <v>#REF!</v>
      </c>
      <c r="D11" s="6" t="e">
        <f>IF(AND(YEAR(FebSun1+30)=CalendarYear,MONTH(FebSun1+30)=2),FebSun1+30, "")</f>
        <v>#REF!</v>
      </c>
      <c r="E11" s="6" t="e">
        <f>IF(AND(YEAR(FebSun1+31)=CalendarYear,MONTH(FebSun1+31)=2),FebSun1+31, "")</f>
        <v>#REF!</v>
      </c>
      <c r="F11" s="6" t="e">
        <f>IF(AND(YEAR(FebSun1+32)=CalendarYear,MONTH(FebSun1+32)=2),FebSun1+32, "")</f>
        <v>#REF!</v>
      </c>
      <c r="G11" s="6" t="e">
        <f>IF(AND(YEAR(FebSun1+33)=CalendarYear,MONTH(FebSun1+33)=2),FebSun1+33, "")</f>
        <v>#REF!</v>
      </c>
      <c r="H11" s="11" t="e">
        <f>IF(AND(YEAR(FebSun1+34)=CalendarYear,MONTH(FebSun1+34)=2),FebSun1+34,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39" t="s">
        <v>8</v>
      </c>
      <c r="C13" s="40"/>
      <c r="D13" s="40"/>
      <c r="E13" s="40"/>
      <c r="F13" s="40"/>
      <c r="G13" s="40"/>
      <c r="H13" s="41"/>
    </row>
    <row r="14" spans="1:8" ht="58" customHeight="1" thickBot="1">
      <c r="B14" s="38"/>
      <c r="C14" s="34"/>
      <c r="D14" s="34"/>
      <c r="E14" s="34"/>
      <c r="F14" s="34"/>
      <c r="G14" s="34"/>
      <c r="H14" s="35"/>
    </row>
  </sheetData>
  <mergeCells count="3">
    <mergeCell ref="B1:H1"/>
    <mergeCell ref="B14:H14"/>
    <mergeCell ref="B13:H13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DATE(CalendarYear,3,1)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5" t="s">
        <v>6</v>
      </c>
    </row>
    <row r="3" spans="1:8" ht="14" customHeight="1">
      <c r="B3" s="7" t="e">
        <f>IF(AND(YEAR(MarSun1)=CalendarYear,MONTH(MarSun1)=3),MarSun1, "")</f>
        <v>#REF!</v>
      </c>
      <c r="C3" s="5" t="e">
        <f>IF(AND(YEAR(MarSun1+1)=CalendarYear,MONTH(MarSun1+1)=3),MarSun1+1, "")</f>
        <v>#REF!</v>
      </c>
      <c r="D3" s="5" t="e">
        <f>IF(AND(YEAR(MarSun1+2)=CalendarYear,MONTH(MarSun1+2)=3),MarSun1+2, "")</f>
        <v>#REF!</v>
      </c>
      <c r="E3" s="5" t="e">
        <f>IF(AND(YEAR(MarSun1+3)=CalendarYear,MONTH(MarSun1+3)=3),MarSun1+3, "")</f>
        <v>#REF!</v>
      </c>
      <c r="F3" s="5" t="e">
        <f>IF(AND(YEAR(MarSun1+4)=CalendarYear,MONTH(MarSun1+4)=3),MarSun1+4, "")</f>
        <v>#REF!</v>
      </c>
      <c r="G3" s="5" t="e">
        <f>IF(AND(YEAR(MarSun1+5)=CalendarYear,MONTH(MarSun1+5)=3),MarSun1+5, "")</f>
        <v>#REF!</v>
      </c>
      <c r="H3" s="8" t="e">
        <f>IF(AND(YEAR(MarSun1+6)=CalendarYear,MONTH(MarSun1+6)=3),MarSun1+6,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IF(AND(YEAR(MarSun1+7)=CalendarYear,MONTH(MarSun1+7)=3),MarSun1+7, "")</f>
        <v>#REF!</v>
      </c>
      <c r="C5" s="5" t="e">
        <f>IF(AND(YEAR(MarSun1+8)=CalendarYear,MONTH(MarSun1+8)=3),MarSun1+8, "")</f>
        <v>#REF!</v>
      </c>
      <c r="D5" s="5" t="e">
        <f>IF(AND(YEAR(MarSun1+9)=CalendarYear,MONTH(MarSun1+9)=3),MarSun1+9, "")</f>
        <v>#REF!</v>
      </c>
      <c r="E5" s="5" t="e">
        <f>IF(AND(YEAR(MarSun1+10)=CalendarYear,MONTH(MarSun1+10)=3),MarSun1+10, "")</f>
        <v>#REF!</v>
      </c>
      <c r="F5" s="5" t="e">
        <f>IF(AND(YEAR(MarSun1+11)=CalendarYear,MONTH(MarSun1+11)=3),MarSun1+11, "")</f>
        <v>#REF!</v>
      </c>
      <c r="G5" s="5" t="e">
        <f>IF(AND(YEAR(MarSun1+12)=CalendarYear,MONTH(MarSun1+12)=3),MarSun1+12,"")</f>
        <v>#REF!</v>
      </c>
      <c r="H5" s="8" t="e">
        <f>IF(AND(YEAR(MarSun1+13)=CalendarYear,MONTH(MarSun1+13)=3),MarSun1+13,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IF(AND(YEAR(MarSun1+14)=CalendarYear,MONTH(MarSun1+14)=3),MarSun1+14, "")</f>
        <v>#REF!</v>
      </c>
      <c r="C7" s="5" t="e">
        <f>IF(AND(YEAR(MarSun1+15)=CalendarYear,MONTH(MarSun1+15)=3),MarSun1+15, "")</f>
        <v>#REF!</v>
      </c>
      <c r="D7" s="5" t="e">
        <f>IF(AND(YEAR(MarSun1+16)=CalendarYear,MONTH(MarSun1+16)=3),MarSun1+16, "")</f>
        <v>#REF!</v>
      </c>
      <c r="E7" s="5" t="e">
        <f>IF(AND(YEAR(MarSun1+17)=CalendarYear,MONTH(MarSun1+17)=3),MarSun1+17, "")</f>
        <v>#REF!</v>
      </c>
      <c r="F7" s="5" t="e">
        <f>IF(AND(YEAR(MarSun1+18)=CalendarYear,MONTH(MarSun1+18)=3),MarSun1+18, "")</f>
        <v>#REF!</v>
      </c>
      <c r="G7" s="5" t="e">
        <f>IF(AND(YEAR(MarSun1+19)=CalendarYear,MONTH(MarSun1+19)=3),MarSun1+19, "")</f>
        <v>#REF!</v>
      </c>
      <c r="H7" s="8" t="e">
        <f>IF(AND(YEAR(MarSun1+20)=CalendarYear,MONTH(MarSun1+20)=3),MarSun1+20,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IF(AND(YEAR(MarSun1+21)=CalendarYear,MONTH(MarSun1+21)=3),MarSun1+21, "")</f>
        <v>#REF!</v>
      </c>
      <c r="C9" s="6" t="e">
        <f>IF(AND(YEAR(MarSun1+22)=CalendarYear,MONTH(MarSun1+22)=3),MarSun1+22, "")</f>
        <v>#REF!</v>
      </c>
      <c r="D9" s="6" t="e">
        <f>IF(AND(YEAR(MarSun1+23)=CalendarYear,MONTH(MarSun1+23)=3),MarSun1+23, "")</f>
        <v>#REF!</v>
      </c>
      <c r="E9" s="6" t="e">
        <f>IF(AND(YEAR(MarSun1+24)=CalendarYear,MONTH(MarSun1+24)=3),MarSun1+24, "")</f>
        <v>#REF!</v>
      </c>
      <c r="F9" s="6" t="e">
        <f>IF(AND(YEAR(MarSun1+25)=CalendarYear,MONTH(MarSun1+25)=3),MarSun1+25, "")</f>
        <v>#REF!</v>
      </c>
      <c r="G9" s="6" t="e">
        <f>IF(AND(YEAR(MarSun1+26)=CalendarYear,MONTH(MarSun1+26)=3),MarSun1+26, "")</f>
        <v>#REF!</v>
      </c>
      <c r="H9" s="11" t="e">
        <f>IF(AND(YEAR(MarSun1+27)=CalendarYear,MONTH(MarSun1+27)=3),MarSun1+27,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IF(AND(YEAR(MarSun1+28)=CalendarYear,MONTH(MarSun1+28)=3),MarSun1+28, "")</f>
        <v>#REF!</v>
      </c>
      <c r="C11" s="6" t="e">
        <f>IF(AND(YEAR(MarSun1+29)=CalendarYear,MONTH(MarSun1+29)=3),MarSun1+29, "")</f>
        <v>#REF!</v>
      </c>
      <c r="D11" s="6" t="e">
        <f>IF(AND(YEAR(MarSun1+30)=CalendarYear,MONTH(MarSun1+30)=3),MarSun1+30, "")</f>
        <v>#REF!</v>
      </c>
      <c r="E11" s="6" t="e">
        <f>IF(AND(YEAR(MarSun1+31)=CalendarYear,MONTH(MarSun1+31)=3),MarSun1+31, "")</f>
        <v>#REF!</v>
      </c>
      <c r="F11" s="6" t="e">
        <f>IF(AND(YEAR(MarSun1+32)=CalendarYear,MONTH(MarSun1+32)=3),MarSun1+32, "")</f>
        <v>#REF!</v>
      </c>
      <c r="G11" s="6" t="e">
        <f>IF(AND(YEAR(MarSun1+33)=CalendarYear,MONTH(MarSun1+33)=3),MarSun1+33, "")</f>
        <v>#REF!</v>
      </c>
      <c r="H11" s="11" t="e">
        <f>IF(AND(YEAR(MarSun1+34)=CalendarYear,MONTH(MarSun1+34)=3),MarSun1+34,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10" t="e">
        <f>IF(AND(YEAR(MarSun1+35)=CalendarYear,MONTH(MarSun1+35)=3),MarSun1+35, "")</f>
        <v>#REF!</v>
      </c>
      <c r="C13" s="6" t="e">
        <f>IF(AND(YEAR(MarSun1+36)=CalendarYear,MONTH(MarSun1+36)=3),MarSun1+36, "")</f>
        <v>#REF!</v>
      </c>
      <c r="D13" s="36" t="s">
        <v>8</v>
      </c>
      <c r="E13" s="36"/>
      <c r="F13" s="36"/>
      <c r="G13" s="36"/>
      <c r="H13" s="37"/>
    </row>
    <row r="14" spans="1:8" ht="58" customHeight="1" thickBot="1">
      <c r="B14" s="30"/>
      <c r="C14" s="12"/>
      <c r="D14" s="33"/>
      <c r="E14" s="34"/>
      <c r="F14" s="34"/>
      <c r="G14" s="34"/>
      <c r="H14" s="35"/>
    </row>
  </sheetData>
  <mergeCells count="3">
    <mergeCell ref="B1:H1"/>
    <mergeCell ref="D14:H14"/>
    <mergeCell ref="D13:H13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DATE(CalendarYear,4,1)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IF(AND(YEAR(AprSun1)=CalendarYear,MONTH(AprSun1)=4),AprSun1, "")</f>
        <v>#REF!</v>
      </c>
      <c r="C3" s="5" t="e">
        <f>IF(AND(YEAR(AprSun1+1)=CalendarYear,MONTH(AprSun1+1)=4),AprSun1+1, "")</f>
        <v>#REF!</v>
      </c>
      <c r="D3" s="5" t="e">
        <f>IF(AND(YEAR(AprSun1+2)=CalendarYear,MONTH(AprSun1+2)=4),AprSun1+2, "")</f>
        <v>#REF!</v>
      </c>
      <c r="E3" s="5" t="e">
        <f>IF(AND(YEAR(AprSun1+3)=CalendarYear,MONTH(AprSun1+3)=4),AprSun1+3, "")</f>
        <v>#REF!</v>
      </c>
      <c r="F3" s="5" t="e">
        <f>IF(AND(YEAR(AprSun1+4)=CalendarYear,MONTH(AprSun1+4)=4),AprSun1+4, "")</f>
        <v>#REF!</v>
      </c>
      <c r="G3" s="5" t="e">
        <f>IF(AND(YEAR(AprSun1+5)=CalendarYear,MONTH(AprSun1+5)=4),AprSun1+5, "")</f>
        <v>#REF!</v>
      </c>
      <c r="H3" s="8" t="e">
        <f>IF(AND(YEAR(AprSun1+6)=CalendarYear,MONTH(AprSun1+6)=4),AprSun1+6,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IF(AND(YEAR(AprSun1+7)=CalendarYear,MONTH(AprSun1+7)=4),AprSun1+7, "")</f>
        <v>#REF!</v>
      </c>
      <c r="C5" s="5" t="e">
        <f>IF(AND(YEAR(AprSun1+8)=CalendarYear,MONTH(AprSun1+8)=4),AprSun1+8, "")</f>
        <v>#REF!</v>
      </c>
      <c r="D5" s="5" t="e">
        <f>IF(AND(YEAR(AprSun1+9)=CalendarYear,MONTH(AprSun1+9)=4),AprSun1+9, "")</f>
        <v>#REF!</v>
      </c>
      <c r="E5" s="5" t="e">
        <f>IF(AND(YEAR(AprSun1+10)=CalendarYear,MONTH(AprSun1+10)=4),AprSun1+10, "")</f>
        <v>#REF!</v>
      </c>
      <c r="F5" s="5" t="e">
        <f>IF(AND(YEAR(AprSun1+11)=CalendarYear,MONTH(AprSun1+11)=4),AprSun1+11, "")</f>
        <v>#REF!</v>
      </c>
      <c r="G5" s="5" t="e">
        <f>IF(AND(YEAR(AprSun1+12)=CalendarYear,MONTH(AprSun1+12)=4),AprSun1+12,"")</f>
        <v>#REF!</v>
      </c>
      <c r="H5" s="8" t="e">
        <f>IF(AND(YEAR(AprSun1+13)=CalendarYear,MONTH(AprSun1+13)=4),AprSun1+13,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IF(AND(YEAR(AprSun1+14)=CalendarYear,MONTH(AprSun1+14)=4),AprSun1+14, "")</f>
        <v>#REF!</v>
      </c>
      <c r="C7" s="5" t="e">
        <f>IF(AND(YEAR(AprSun1+15)=CalendarYear,MONTH(AprSun1+15)=4),AprSun1+15, "")</f>
        <v>#REF!</v>
      </c>
      <c r="D7" s="5" t="e">
        <f>IF(AND(YEAR(AprSun1+16)=CalendarYear,MONTH(AprSun1+16)=4),AprSun1+16, "")</f>
        <v>#REF!</v>
      </c>
      <c r="E7" s="5" t="e">
        <f>IF(AND(YEAR(AprSun1+17)=CalendarYear,MONTH(AprSun1+17)=4),AprSun1+17, "")</f>
        <v>#REF!</v>
      </c>
      <c r="F7" s="5" t="e">
        <f>IF(AND(YEAR(AprSun1+18)=CalendarYear,MONTH(AprSun1+18)=4),AprSun1+18, "")</f>
        <v>#REF!</v>
      </c>
      <c r="G7" s="5" t="e">
        <f>IF(AND(YEAR(AprSun1+19)=CalendarYear,MONTH(AprSun1+19)=4),AprSun1+19, "")</f>
        <v>#REF!</v>
      </c>
      <c r="H7" s="8" t="e">
        <f>IF(AND(YEAR(AprSun1+20)=CalendarYear,MONTH(AprSun1+20)=4),AprSun1+20,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IF(AND(YEAR(AprSun1+21)=CalendarYear,MONTH(AprSun1+21)=4),AprSun1+21, "")</f>
        <v>#REF!</v>
      </c>
      <c r="C9" s="6" t="e">
        <f>IF(AND(YEAR(AprSun1+22)=CalendarYear,MONTH(AprSun1+22)=4),AprSun1+22, "")</f>
        <v>#REF!</v>
      </c>
      <c r="D9" s="6" t="e">
        <f>IF(AND(YEAR(AprSun1+23)=CalendarYear,MONTH(AprSun1+23)=4),AprSun1+23, "")</f>
        <v>#REF!</v>
      </c>
      <c r="E9" s="6" t="e">
        <f>IF(AND(YEAR(AprSun1+24)=CalendarYear,MONTH(AprSun1+24)=4),AprSun1+24, "")</f>
        <v>#REF!</v>
      </c>
      <c r="F9" s="6" t="e">
        <f>IF(AND(YEAR(AprSun1+25)=CalendarYear,MONTH(AprSun1+25)=4),AprSun1+25, "")</f>
        <v>#REF!</v>
      </c>
      <c r="G9" s="6" t="e">
        <f>IF(AND(YEAR(AprSun1+26)=CalendarYear,MONTH(AprSun1+26)=4),AprSun1+26, "")</f>
        <v>#REF!</v>
      </c>
      <c r="H9" s="11" t="e">
        <f>IF(AND(YEAR(AprSun1+27)=CalendarYear,MONTH(AprSun1+27)=4),AprSun1+27,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IF(AND(YEAR(AprSun1+28)=CalendarYear,MONTH(AprSun1+28)=4),AprSun1+28, "")</f>
        <v>#REF!</v>
      </c>
      <c r="C11" s="6" t="e">
        <f>IF(AND(YEAR(AprSun1+29)=CalendarYear,MONTH(AprSun1+29)=4),AprSun1+29, "")</f>
        <v>#REF!</v>
      </c>
      <c r="D11" s="6" t="e">
        <f>IF(AND(YEAR(AprSun1+30)=CalendarYear,MONTH(AprSun1+30)=4),AprSun1+30, "")</f>
        <v>#REF!</v>
      </c>
      <c r="E11" s="6" t="e">
        <f>IF(AND(YEAR(AprSun1+31)=CalendarYear,MONTH(AprSun1+31)=4),AprSun1+31, "")</f>
        <v>#REF!</v>
      </c>
      <c r="F11" s="6" t="e">
        <f>IF(AND(YEAR(AprSun1+32)=CalendarYear,MONTH(AprSun1+32)=4),AprSun1+32, "")</f>
        <v>#REF!</v>
      </c>
      <c r="G11" s="6" t="e">
        <f>IF(AND(YEAR(AprSun1+33)=CalendarYear,MONTH(AprSun1+33)=4),AprSun1+33, "")</f>
        <v>#REF!</v>
      </c>
      <c r="H11" s="11" t="e">
        <f>IF(AND(YEAR(AprSun1+34)=CalendarYear,MONTH(AprSun1+34)=4),AprSun1+34,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10" t="e">
        <f>IF(AND(YEAR(AprSun1+35)=CalendarYear,MONTH(AprSun1+35)=4),AprSun1+35, "")</f>
        <v>#REF!</v>
      </c>
      <c r="C13" s="36" t="s">
        <v>9</v>
      </c>
      <c r="D13" s="36"/>
      <c r="E13" s="36"/>
      <c r="F13" s="36"/>
      <c r="G13" s="36"/>
      <c r="H13" s="37"/>
    </row>
    <row r="14" spans="1:8" ht="58" customHeight="1" thickBot="1">
      <c r="B14" s="29"/>
      <c r="C14" s="33"/>
      <c r="D14" s="34"/>
      <c r="E14" s="34"/>
      <c r="F14" s="34"/>
      <c r="G14" s="34"/>
      <c r="H14" s="35"/>
    </row>
  </sheetData>
  <mergeCells count="3">
    <mergeCell ref="B1:H1"/>
    <mergeCell ref="C13:H13"/>
    <mergeCell ref="C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DATE(CalendarYear,5,1)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IF(AND(YEAR(MaySun1)=CalendarYear,MONTH(MaySun1)=5),MaySun1, "")</f>
        <v>#REF!</v>
      </c>
      <c r="C3" s="5" t="e">
        <f>IF(AND(YEAR(MaySun1+1)=CalendarYear,MONTH(MaySun1+1)=5),MaySun1+1, "")</f>
        <v>#REF!</v>
      </c>
      <c r="D3" s="5" t="e">
        <f>IF(AND(YEAR(MaySun1+2)=CalendarYear,MONTH(MaySun1+2)=5),MaySun1+2, "")</f>
        <v>#REF!</v>
      </c>
      <c r="E3" s="5" t="e">
        <f>IF(AND(YEAR(MaySun1+3)=CalendarYear,MONTH(MaySun1+3)=5),MaySun1+3, "")</f>
        <v>#REF!</v>
      </c>
      <c r="F3" s="5" t="e">
        <f>IF(AND(YEAR(MaySun1+4)=CalendarYear,MONTH(MaySun1+4)=5),MaySun1+4, "")</f>
        <v>#REF!</v>
      </c>
      <c r="G3" s="5" t="e">
        <f>IF(AND(YEAR(MaySun1+5)=CalendarYear,MONTH(MaySun1+5)=5),MaySun1+5, "")</f>
        <v>#REF!</v>
      </c>
      <c r="H3" s="8" t="e">
        <f>IF(AND(YEAR(MaySun1+6)=CalendarYear,MONTH(MaySun1+6)=5),MaySun1+6,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IF(AND(YEAR(MaySun1+7)=CalendarYear,MONTH(MaySun1+7)=5),MaySun1+7, "")</f>
        <v>#REF!</v>
      </c>
      <c r="C5" s="5" t="e">
        <f>IF(AND(YEAR(MaySun1+8)=CalendarYear,MONTH(MaySun1+8)=5),MaySun1+8, "")</f>
        <v>#REF!</v>
      </c>
      <c r="D5" s="5" t="e">
        <f>IF(AND(YEAR(MaySun1+9)=CalendarYear,MONTH(MaySun1+9)=5),MaySun1+9, "")</f>
        <v>#REF!</v>
      </c>
      <c r="E5" s="5" t="e">
        <f>IF(AND(YEAR(MaySun1+10)=CalendarYear,MONTH(MaySun1+10)=5),MaySun1+10, "")</f>
        <v>#REF!</v>
      </c>
      <c r="F5" s="5" t="e">
        <f>IF(AND(YEAR(MaySun1+11)=CalendarYear,MONTH(MaySun1+11)=5),MaySun1+11, "")</f>
        <v>#REF!</v>
      </c>
      <c r="G5" s="5" t="e">
        <f>IF(AND(YEAR(MaySun1+12)=CalendarYear,MONTH(MaySun1+12)=5),MaySun1+12,"")</f>
        <v>#REF!</v>
      </c>
      <c r="H5" s="8" t="e">
        <f>IF(AND(YEAR(MaySun1+13)=CalendarYear,MONTH(MaySun1+13)=5),MaySun1+13,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IF(AND(YEAR(MaySun1+14)=CalendarYear,MONTH(MaySun1+14)=5),MaySun1+14, "")</f>
        <v>#REF!</v>
      </c>
      <c r="C7" s="5" t="e">
        <f>IF(AND(YEAR(MaySun1+15)=CalendarYear,MONTH(MaySun1+15)=5),MaySun1+15, "")</f>
        <v>#REF!</v>
      </c>
      <c r="D7" s="5" t="e">
        <f>IF(AND(YEAR(MaySun1+16)=CalendarYear,MONTH(MaySun1+16)=5),MaySun1+16, "")</f>
        <v>#REF!</v>
      </c>
      <c r="E7" s="5" t="e">
        <f>IF(AND(YEAR(MaySun1+17)=CalendarYear,MONTH(MaySun1+17)=5),MaySun1+17, "")</f>
        <v>#REF!</v>
      </c>
      <c r="F7" s="5" t="e">
        <f>IF(AND(YEAR(MaySun1+18)=CalendarYear,MONTH(MaySun1+18)=5),MaySun1+18, "")</f>
        <v>#REF!</v>
      </c>
      <c r="G7" s="5" t="e">
        <f>IF(AND(YEAR(MaySun1+19)=CalendarYear,MONTH(MaySun1+19)=5),MaySun1+19, "")</f>
        <v>#REF!</v>
      </c>
      <c r="H7" s="8" t="e">
        <f>IF(AND(YEAR(MaySun1+20)=CalendarYear,MONTH(MaySun1+20)=5),MaySun1+20,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IF(AND(YEAR(MaySun1+21)=CalendarYear,MONTH(MaySun1+21)=5),MaySun1+21, "")</f>
        <v>#REF!</v>
      </c>
      <c r="C9" s="6" t="e">
        <f>IF(AND(YEAR(MaySun1+22)=CalendarYear,MONTH(MaySun1+22)=5),MaySun1+22, "")</f>
        <v>#REF!</v>
      </c>
      <c r="D9" s="6" t="e">
        <f>IF(AND(YEAR(MaySun1+23)=CalendarYear,MONTH(MaySun1+23)=5),MaySun1+23, "")</f>
        <v>#REF!</v>
      </c>
      <c r="E9" s="6" t="e">
        <f>IF(AND(YEAR(MaySun1+24)=CalendarYear,MONTH(MaySun1+24)=5),MaySun1+24, "")</f>
        <v>#REF!</v>
      </c>
      <c r="F9" s="6" t="e">
        <f>IF(AND(YEAR(MaySun1+25)=CalendarYear,MONTH(MaySun1+25)=5),MaySun1+25, "")</f>
        <v>#REF!</v>
      </c>
      <c r="G9" s="6" t="e">
        <f>IF(AND(YEAR(MaySun1+26)=CalendarYear,MONTH(MaySun1+26)=5),MaySun1+26, "")</f>
        <v>#REF!</v>
      </c>
      <c r="H9" s="11" t="e">
        <f>IF(AND(YEAR(MaySun1+27)=CalendarYear,MONTH(MaySun1+27)=5),MaySun1+27, "")</f>
        <v>#REF!</v>
      </c>
    </row>
    <row r="10" spans="1:8" ht="58" customHeight="1">
      <c r="B10" s="31"/>
      <c r="C10" s="23"/>
      <c r="D10" s="24"/>
      <c r="E10" s="24"/>
      <c r="F10" s="24"/>
      <c r="G10" s="24"/>
      <c r="H10" s="28"/>
    </row>
    <row r="11" spans="1:8" ht="14" customHeight="1">
      <c r="B11" s="10" t="e">
        <f>IF(AND(YEAR(MaySun1+28)=CalendarYear,MONTH(MaySun1+28)=5),MaySun1+28, "")</f>
        <v>#REF!</v>
      </c>
      <c r="C11" s="6" t="e">
        <f>IF(AND(YEAR(MaySun1+29)=CalendarYear,MONTH(MaySun1+29)=5),MaySun1+29, "")</f>
        <v>#REF!</v>
      </c>
      <c r="D11" s="6" t="e">
        <f>IF(AND(YEAR(MaySun1+30)=CalendarYear,MONTH(MaySun1+30)=5),MaySun1+30, "")</f>
        <v>#REF!</v>
      </c>
      <c r="E11" s="6" t="e">
        <f>IF(AND(YEAR(MaySun1+31)=CalendarYear,MONTH(MaySun1+31)=5),MaySun1+31, "")</f>
        <v>#REF!</v>
      </c>
      <c r="F11" s="6" t="e">
        <f>IF(AND(YEAR(MaySun1+32)=CalendarYear,MONTH(MaySun1+32)=5),MaySun1+32, "")</f>
        <v>#REF!</v>
      </c>
      <c r="G11" s="6" t="e">
        <f>IF(AND(YEAR(MaySun1+33)=CalendarYear,MONTH(MaySun1+33)=5),MaySun1+33, "")</f>
        <v>#REF!</v>
      </c>
      <c r="H11" s="11" t="e">
        <f>IF(AND(YEAR(MaySun1+34)=CalendarYear,MONTH(MaySun1+34)=5),MaySun1+34,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26" t="e">
        <f>IF(AND(YEAR(MaySun1+35)=CalendarYear,MONTH(MaySun1+35)=5),MaySun1+35, "")</f>
        <v>#REF!</v>
      </c>
      <c r="C13" s="22" t="e">
        <f>IF(AND(YEAR(MaySun1+36)=CalendarYear,MONTH(MaySun1+36)=5),MaySun1+36, "")</f>
        <v>#REF!</v>
      </c>
      <c r="D13" s="36" t="s">
        <v>8</v>
      </c>
      <c r="E13" s="36"/>
      <c r="F13" s="36"/>
      <c r="G13" s="36"/>
      <c r="H13" s="37"/>
    </row>
    <row r="14" spans="1:8" ht="58" customHeight="1" thickBot="1">
      <c r="B14" s="29"/>
      <c r="C14" s="25"/>
      <c r="D14" s="33"/>
      <c r="E14" s="34"/>
      <c r="F14" s="34"/>
      <c r="G14" s="34"/>
      <c r="H14" s="35"/>
    </row>
  </sheetData>
  <mergeCells count="3">
    <mergeCell ref="B1:H1"/>
    <mergeCell ref="D13:H13"/>
    <mergeCell ref="D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DATE(CalendarYear,6,1)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3" t="s">
        <v>0</v>
      </c>
      <c r="C2" s="14" t="s">
        <v>1</v>
      </c>
      <c r="D2" s="14" t="s">
        <v>2</v>
      </c>
      <c r="E2" s="14" t="s">
        <v>3</v>
      </c>
      <c r="F2" s="14" t="s">
        <v>4</v>
      </c>
      <c r="G2" s="14" t="s">
        <v>5</v>
      </c>
      <c r="H2" s="15" t="s">
        <v>6</v>
      </c>
    </row>
    <row r="3" spans="1:8" ht="14" customHeight="1">
      <c r="B3" s="7" t="e">
        <f>IF(AND(YEAR(JunSun1)=CalendarYear,MONTH(JunSun1)=6),JunSun1, "")</f>
        <v>#REF!</v>
      </c>
      <c r="C3" s="5" t="e">
        <f>IF(AND(YEAR(JunSun1+1)=CalendarYear,MONTH(JunSun1+1)=6),JunSun1+1, "")</f>
        <v>#REF!</v>
      </c>
      <c r="D3" s="5" t="e">
        <f>IF(AND(YEAR(JunSun1+2)=CalendarYear,MONTH(JunSun1+2)=6),JunSun1+2, "")</f>
        <v>#REF!</v>
      </c>
      <c r="E3" s="5" t="e">
        <f>IF(AND(YEAR(JunSun1+3)=CalendarYear,MONTH(JunSun1+3)=6),JunSun1+3, "")</f>
        <v>#REF!</v>
      </c>
      <c r="F3" s="5" t="e">
        <f>IF(AND(YEAR(JunSun1+4)=CalendarYear,MONTH(JunSun1+4)=6),JunSun1+4, "")</f>
        <v>#REF!</v>
      </c>
      <c r="G3" s="5" t="e">
        <f>IF(AND(YEAR(JunSun1+5)=CalendarYear,MONTH(JunSun1+5)=6),JunSun1+5, "")</f>
        <v>#REF!</v>
      </c>
      <c r="H3" s="8" t="e">
        <f>IF(AND(YEAR(JunSun1+6)=CalendarYear,MONTH(JunSun1+6)=6),JunSun1+6,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IF(AND(YEAR(JunSun1+7)=CalendarYear,MONTH(JunSun1+7)=6),JunSun1+7, "")</f>
        <v>#REF!</v>
      </c>
      <c r="C5" s="5" t="e">
        <f>IF(AND(YEAR(JunSun1+8)=CalendarYear,MONTH(JunSun1+8)=6),JunSun1+8, "")</f>
        <v>#REF!</v>
      </c>
      <c r="D5" s="5" t="e">
        <f>IF(AND(YEAR(JunSun1+9)=CalendarYear,MONTH(JunSun1+9)=6),JunSun1+9, "")</f>
        <v>#REF!</v>
      </c>
      <c r="E5" s="5" t="e">
        <f>IF(AND(YEAR(JunSun1+10)=CalendarYear,MONTH(JunSun1+10)=6),JunSun1+10, "")</f>
        <v>#REF!</v>
      </c>
      <c r="F5" s="5" t="e">
        <f>IF(AND(YEAR(JunSun1+11)=CalendarYear,MONTH(JunSun1+11)=6),JunSun1+11, "")</f>
        <v>#REF!</v>
      </c>
      <c r="G5" s="5" t="e">
        <f>IF(AND(YEAR(JunSun1+12)=CalendarYear,MONTH(JunSun1+12)=6),JunSun1+12,"")</f>
        <v>#REF!</v>
      </c>
      <c r="H5" s="8" t="e">
        <f>IF(AND(YEAR(JunSun1+13)=CalendarYear,MONTH(JunSun1+13)=6),JunSun1+13,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IF(AND(YEAR(JunSun1+14)=CalendarYear,MONTH(JunSun1+14)=6),JunSun1+14, "")</f>
        <v>#REF!</v>
      </c>
      <c r="C7" s="5" t="e">
        <f>IF(AND(YEAR(JunSun1+15)=CalendarYear,MONTH(JunSun1+15)=6),JunSun1+15, "")</f>
        <v>#REF!</v>
      </c>
      <c r="D7" s="5" t="e">
        <f>IF(AND(YEAR(JunSun1+16)=CalendarYear,MONTH(JunSun1+16)=6),JunSun1+16, "")</f>
        <v>#REF!</v>
      </c>
      <c r="E7" s="5" t="e">
        <f>IF(AND(YEAR(JunSun1+17)=CalendarYear,MONTH(JunSun1+17)=6),JunSun1+17, "")</f>
        <v>#REF!</v>
      </c>
      <c r="F7" s="5" t="e">
        <f>IF(AND(YEAR(JunSun1+18)=CalendarYear,MONTH(JunSun1+18)=6),JunSun1+18, "")</f>
        <v>#REF!</v>
      </c>
      <c r="G7" s="5" t="e">
        <f>IF(AND(YEAR(JunSun1+19)=CalendarYear,MONTH(JunSun1+19)=6),JunSun1+19, "")</f>
        <v>#REF!</v>
      </c>
      <c r="H7" s="8" t="e">
        <f>IF(AND(YEAR(JunSun1+20)=CalendarYear,MONTH(JunSun1+20)=6),JunSun1+20,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IF(AND(YEAR(JunSun1+21)=CalendarYear,MONTH(JunSun1+21)=6),JunSun1+21, "")</f>
        <v>#REF!</v>
      </c>
      <c r="C9" s="6" t="e">
        <f>IF(AND(YEAR(JunSun1+22)=CalendarYear,MONTH(JunSun1+22)=6),JunSun1+22, "")</f>
        <v>#REF!</v>
      </c>
      <c r="D9" s="6" t="e">
        <f>IF(AND(YEAR(JunSun1+23)=CalendarYear,MONTH(JunSun1+23)=6),JunSun1+23, "")</f>
        <v>#REF!</v>
      </c>
      <c r="E9" s="6" t="e">
        <f>IF(AND(YEAR(JunSun1+24)=CalendarYear,MONTH(JunSun1+24)=6),JunSun1+24, "")</f>
        <v>#REF!</v>
      </c>
      <c r="F9" s="6" t="e">
        <f>IF(AND(YEAR(JunSun1+25)=CalendarYear,MONTH(JunSun1+25)=6),JunSun1+25, "")</f>
        <v>#REF!</v>
      </c>
      <c r="G9" s="6" t="e">
        <f>IF(AND(YEAR(JunSun1+26)=CalendarYear,MONTH(JunSun1+26)=6),JunSun1+26, "")</f>
        <v>#REF!</v>
      </c>
      <c r="H9" s="11" t="e">
        <f>IF(AND(YEAR(JunSun1+27)=CalendarYear,MONTH(JunSun1+27)=6),JunSun1+27,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IF(AND(YEAR(JunSun1+28)=CalendarYear,MONTH(JunSun1+28)=6),JunSun1+28, "")</f>
        <v>#REF!</v>
      </c>
      <c r="C11" s="6" t="e">
        <f>IF(AND(YEAR(JunSun1+29)=CalendarYear,MONTH(JunSun1+29)=6),JunSun1+29, "")</f>
        <v>#REF!</v>
      </c>
      <c r="D11" s="6" t="e">
        <f>IF(AND(YEAR(JunSun1+30)=CalendarYear,MONTH(JunSun1+30)=6),JunSun1+30, "")</f>
        <v>#REF!</v>
      </c>
      <c r="E11" s="6" t="e">
        <f>IF(AND(YEAR(JunSun1+31)=CalendarYear,MONTH(JunSun1+31)=6),JunSun1+31, "")</f>
        <v>#REF!</v>
      </c>
      <c r="F11" s="6" t="e">
        <f>IF(AND(YEAR(JunSun1+32)=CalendarYear,MONTH(JunSun1+32)=6),JunSun1+32, "")</f>
        <v>#REF!</v>
      </c>
      <c r="G11" s="6" t="e">
        <f>IF(AND(YEAR(JunSun1+33)=CalendarYear,MONTH(JunSun1+33)=6),JunSun1+33, "")</f>
        <v>#REF!</v>
      </c>
      <c r="H11" s="11" t="e">
        <f>IF(AND(YEAR(JunSun1+34)=CalendarYear,MONTH(JunSun1+34)=6),JunSun1+34,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10" t="e">
        <f>IF(AND(YEAR(JunSun1+35)=CalendarYear,MONTH(JunSun1+35)=6),JunSun1+35, "")</f>
        <v>#REF!</v>
      </c>
      <c r="C13" s="36" t="s">
        <v>8</v>
      </c>
      <c r="D13" s="36"/>
      <c r="E13" s="36"/>
      <c r="F13" s="36"/>
      <c r="G13" s="36"/>
      <c r="H13" s="37"/>
    </row>
    <row r="14" spans="1:8" ht="58" customHeight="1" thickBot="1">
      <c r="B14" s="29"/>
      <c r="C14" s="33"/>
      <c r="D14" s="34"/>
      <c r="E14" s="34"/>
      <c r="F14" s="34"/>
      <c r="G14" s="34"/>
      <c r="H14" s="35"/>
    </row>
  </sheetData>
  <mergeCells count="3">
    <mergeCell ref="B1:H1"/>
    <mergeCell ref="C13:H13"/>
    <mergeCell ref="C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DATE(CalendarYear,7,1)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IF(AND(YEAR(JulSun1)=CalendarYear,MONTH(JulSun1)=7),JulSun1, "")</f>
        <v>#REF!</v>
      </c>
      <c r="C3" s="5" t="e">
        <f>IF(AND(YEAR(JulSun1+1)=CalendarYear,MONTH(JulSun1+1)=7),JulSun1+1, "")</f>
        <v>#REF!</v>
      </c>
      <c r="D3" s="5" t="e">
        <f>IF(AND(YEAR(JulSun1+2)=CalendarYear,MONTH(JulSun1+2)=7),JulSun1+2, "")</f>
        <v>#REF!</v>
      </c>
      <c r="E3" s="5" t="e">
        <f>IF(AND(YEAR(JulSun1+3)=CalendarYear,MONTH(JulSun1+3)=7),JulSun1+3, "")</f>
        <v>#REF!</v>
      </c>
      <c r="F3" s="5" t="e">
        <f>IF(AND(YEAR(JulSun1+4)=CalendarYear,MONTH(JulSun1+4)=7),JulSun1+4, "")</f>
        <v>#REF!</v>
      </c>
      <c r="G3" s="5" t="e">
        <f>IF(AND(YEAR(JulSun1+5)=CalendarYear,MONTH(JulSun1+5)=7),JulSun1+5, "")</f>
        <v>#REF!</v>
      </c>
      <c r="H3" s="8" t="e">
        <f>IF(AND(YEAR(JulSun1+6)=CalendarYear,MONTH(JulSun1+6)=7),JulSun1+6,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IF(AND(YEAR(JulSun1+7)=CalendarYear,MONTH(JulSun1+7)=7),JulSun1+7, "")</f>
        <v>#REF!</v>
      </c>
      <c r="C5" s="5" t="e">
        <f>IF(AND(YEAR(JulSun1+8)=CalendarYear,MONTH(JulSun1+8)=7),JulSun1+8, "")</f>
        <v>#REF!</v>
      </c>
      <c r="D5" s="5" t="e">
        <f>IF(AND(YEAR(JulSun1+9)=CalendarYear,MONTH(JulSun1+9)=7),JulSun1+9, "")</f>
        <v>#REF!</v>
      </c>
      <c r="E5" s="5" t="e">
        <f>IF(AND(YEAR(JulSun1+10)=CalendarYear,MONTH(JulSun1+10)=7),JulSun1+10, "")</f>
        <v>#REF!</v>
      </c>
      <c r="F5" s="5" t="e">
        <f>IF(AND(YEAR(JulSun1+11)=CalendarYear,MONTH(JulSun1+11)=7),JulSun1+11, "")</f>
        <v>#REF!</v>
      </c>
      <c r="G5" s="5" t="e">
        <f>IF(AND(YEAR(JulSun1+12)=CalendarYear,MONTH(JulSun1+12)=7),JulSun1+12,"")</f>
        <v>#REF!</v>
      </c>
      <c r="H5" s="8" t="e">
        <f>IF(AND(YEAR(JulSun1+13)=CalendarYear,MONTH(JulSun1+13)=7),JulSun1+13,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IF(AND(YEAR(JulSun1+14)=CalendarYear,MONTH(JulSun1+14)=7),JulSun1+14, "")</f>
        <v>#REF!</v>
      </c>
      <c r="C7" s="5" t="e">
        <f>IF(AND(YEAR(JulSun1+15)=CalendarYear,MONTH(JulSun1+15)=7),JulSun1+15, "")</f>
        <v>#REF!</v>
      </c>
      <c r="D7" s="5" t="e">
        <f>IF(AND(YEAR(JulSun1+16)=CalendarYear,MONTH(JulSun1+16)=7),JulSun1+16, "")</f>
        <v>#REF!</v>
      </c>
      <c r="E7" s="5" t="e">
        <f>IF(AND(YEAR(JulSun1+17)=CalendarYear,MONTH(JulSun1+17)=7),JulSun1+17, "")</f>
        <v>#REF!</v>
      </c>
      <c r="F7" s="5" t="e">
        <f>IF(AND(YEAR(JulSun1+18)=CalendarYear,MONTH(JulSun1+18)=7),JulSun1+18, "")</f>
        <v>#REF!</v>
      </c>
      <c r="G7" s="5" t="e">
        <f>IF(AND(YEAR(JulSun1+19)=CalendarYear,MONTH(JulSun1+19)=7),JulSun1+19, "")</f>
        <v>#REF!</v>
      </c>
      <c r="H7" s="8" t="e">
        <f>IF(AND(YEAR(JulSun1+20)=CalendarYear,MONTH(JulSun1+20)=7),JulSun1+20,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IF(AND(YEAR(JulSun1+21)=CalendarYear,MONTH(JulSun1+21)=7),JulSun1+21, "")</f>
        <v>#REF!</v>
      </c>
      <c r="C9" s="6" t="e">
        <f>IF(AND(YEAR(JulSun1+22)=CalendarYear,MONTH(JulSun1+22)=7),JulSun1+22, "")</f>
        <v>#REF!</v>
      </c>
      <c r="D9" s="6" t="e">
        <f>IF(AND(YEAR(JulSun1+23)=CalendarYear,MONTH(JulSun1+23)=7),JulSun1+23, "")</f>
        <v>#REF!</v>
      </c>
      <c r="E9" s="6" t="e">
        <f>IF(AND(YEAR(JulSun1+24)=CalendarYear,MONTH(JulSun1+24)=7),JulSun1+24, "")</f>
        <v>#REF!</v>
      </c>
      <c r="F9" s="6" t="e">
        <f>IF(AND(YEAR(JulSun1+25)=CalendarYear,MONTH(JulSun1+25)=7),JulSun1+25, "")</f>
        <v>#REF!</v>
      </c>
      <c r="G9" s="6" t="e">
        <f>IF(AND(YEAR(JulSun1+26)=CalendarYear,MONTH(JulSun1+26)=7),JulSun1+26, "")</f>
        <v>#REF!</v>
      </c>
      <c r="H9" s="11" t="e">
        <f>IF(AND(YEAR(JulSun1+27)=CalendarYear,MONTH(JulSun1+27)=7),JulSun1+27,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IF(AND(YEAR(JulSun1+28)=CalendarYear,MONTH(JulSun1+28)=7),JulSun1+28, "")</f>
        <v>#REF!</v>
      </c>
      <c r="C11" s="6" t="e">
        <f>IF(AND(YEAR(JulSun1+29)=CalendarYear,MONTH(JulSun1+29)=7),JulSun1+29, "")</f>
        <v>#REF!</v>
      </c>
      <c r="D11" s="6" t="e">
        <f>IF(AND(YEAR(JulSun1+30)=CalendarYear,MONTH(JulSun1+30)=7),JulSun1+30, "")</f>
        <v>#REF!</v>
      </c>
      <c r="E11" s="6" t="e">
        <f>IF(AND(YEAR(JulSun1+31)=CalendarYear,MONTH(JulSun1+31)=7),JulSun1+31, "")</f>
        <v>#REF!</v>
      </c>
      <c r="F11" s="6" t="e">
        <f>IF(AND(YEAR(JulSun1+32)=CalendarYear,MONTH(JulSun1+32)=7),JulSun1+32, "")</f>
        <v>#REF!</v>
      </c>
      <c r="G11" s="6" t="e">
        <f>IF(AND(YEAR(JulSun1+33)=CalendarYear,MONTH(JulSun1+33)=7),JulSun1+33, "")</f>
        <v>#REF!</v>
      </c>
      <c r="H11" s="11" t="e">
        <f>IF(AND(YEAR(JulSun1+34)=CalendarYear,MONTH(JulSun1+34)=7),JulSun1+34,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26" t="e">
        <f>IF(AND(YEAR(JulSun1+35)=CalendarYear,MONTH(JulSun1+35)=7),JulSun1+35, "")</f>
        <v>#REF!</v>
      </c>
      <c r="C13" s="22" t="e">
        <f>IF(AND(YEAR(JulSun1+36)=CalendarYear,MONTH(JulSun1+36)=7),JulSun1+36, "")</f>
        <v>#REF!</v>
      </c>
      <c r="D13" s="36" t="s">
        <v>8</v>
      </c>
      <c r="E13" s="36"/>
      <c r="F13" s="36"/>
      <c r="G13" s="36"/>
      <c r="H13" s="37"/>
    </row>
    <row r="14" spans="1:8" ht="58" customHeight="1" thickBot="1">
      <c r="B14" s="29"/>
      <c r="C14" s="25"/>
      <c r="D14" s="33"/>
      <c r="E14" s="34"/>
      <c r="F14" s="34"/>
      <c r="G14" s="34"/>
      <c r="H14" s="35"/>
    </row>
  </sheetData>
  <mergeCells count="3">
    <mergeCell ref="B1:H1"/>
    <mergeCell ref="D13:H13"/>
    <mergeCell ref="D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DATE(CalendarYear,8,1)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IF(AND(YEAR(AugSun1)=CalendarYear,MONTH(AugSun1)=8),AugSun1, "")</f>
        <v>#REF!</v>
      </c>
      <c r="C3" s="5" t="e">
        <f>IF(AND(YEAR(AugSun1+1)=CalendarYear,MONTH(AugSun1+1)=8),AugSun1+1, "")</f>
        <v>#REF!</v>
      </c>
      <c r="D3" s="5" t="e">
        <f>IF(AND(YEAR(AugSun1+2)=CalendarYear,MONTH(AugSun1+2)=8),AugSun1+2, "")</f>
        <v>#REF!</v>
      </c>
      <c r="E3" s="5" t="e">
        <f>IF(AND(YEAR(AugSun1+3)=CalendarYear,MONTH(AugSun1+3)=8),AugSun1+3, "")</f>
        <v>#REF!</v>
      </c>
      <c r="F3" s="5" t="e">
        <f>IF(AND(YEAR(AugSun1+4)=CalendarYear,MONTH(AugSun1+4)=8),AugSun1+4, "")</f>
        <v>#REF!</v>
      </c>
      <c r="G3" s="5" t="e">
        <f>IF(AND(YEAR(AugSun1+5)=CalendarYear,MONTH(AugSun1+5)=8),AugSun1+5, "")</f>
        <v>#REF!</v>
      </c>
      <c r="H3" s="8" t="e">
        <f>IF(AND(YEAR(AugSun1+6)=CalendarYear,MONTH(AugSun1+6)=8),AugSun1+6,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IF(AND(YEAR(AugSun1+7)=CalendarYear,MONTH(AugSun1+7)=8),AugSun1+7, "")</f>
        <v>#REF!</v>
      </c>
      <c r="C5" s="5" t="e">
        <f>IF(AND(YEAR(AugSun1+8)=CalendarYear,MONTH(AugSun1+8)=8),AugSun1+8, "")</f>
        <v>#REF!</v>
      </c>
      <c r="D5" s="5" t="e">
        <f>IF(AND(YEAR(AugSun1+9)=CalendarYear,MONTH(AugSun1+9)=8),AugSun1+9, "")</f>
        <v>#REF!</v>
      </c>
      <c r="E5" s="5" t="e">
        <f>IF(AND(YEAR(AugSun1+10)=CalendarYear,MONTH(AugSun1+10)=8),AugSun1+10, "")</f>
        <v>#REF!</v>
      </c>
      <c r="F5" s="5" t="e">
        <f>IF(AND(YEAR(AugSun1+11)=CalendarYear,MONTH(AugSun1+11)=8),AugSun1+11, "")</f>
        <v>#REF!</v>
      </c>
      <c r="G5" s="5" t="e">
        <f>IF(AND(YEAR(AugSun1+12)=CalendarYear,MONTH(AugSun1+12)=8),AugSun1+12,"")</f>
        <v>#REF!</v>
      </c>
      <c r="H5" s="8" t="e">
        <f>IF(AND(YEAR(AugSun1+13)=CalendarYear,MONTH(AugSun1+13)=8),AugSun1+13,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IF(AND(YEAR(AugSun1+14)=CalendarYear,MONTH(AugSun1+14)=8),AugSun1+14, "")</f>
        <v>#REF!</v>
      </c>
      <c r="C7" s="5" t="e">
        <f>IF(AND(YEAR(AugSun1+15)=CalendarYear,MONTH(AugSun1+15)=8),AugSun1+15, "")</f>
        <v>#REF!</v>
      </c>
      <c r="D7" s="5" t="e">
        <f>IF(AND(YEAR(AugSun1+16)=CalendarYear,MONTH(AugSun1+16)=8),AugSun1+16, "")</f>
        <v>#REF!</v>
      </c>
      <c r="E7" s="5" t="e">
        <f>IF(AND(YEAR(AugSun1+17)=CalendarYear,MONTH(AugSun1+17)=8),AugSun1+17, "")</f>
        <v>#REF!</v>
      </c>
      <c r="F7" s="5" t="e">
        <f>IF(AND(YEAR(AugSun1+18)=CalendarYear,MONTH(AugSun1+18)=8),AugSun1+18, "")</f>
        <v>#REF!</v>
      </c>
      <c r="G7" s="5" t="e">
        <f>IF(AND(YEAR(AugSun1+19)=CalendarYear,MONTH(AugSun1+19)=8),AugSun1+19, "")</f>
        <v>#REF!</v>
      </c>
      <c r="H7" s="8" t="e">
        <f>IF(AND(YEAR(AugSun1+20)=CalendarYear,MONTH(AugSun1+20)=8),AugSun1+20,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IF(AND(YEAR(AugSun1+21)=CalendarYear,MONTH(AugSun1+21)=8),AugSun1+21, "")</f>
        <v>#REF!</v>
      </c>
      <c r="C9" s="6" t="e">
        <f>IF(AND(YEAR(AugSun1+22)=CalendarYear,MONTH(AugSun1+22)=8),AugSun1+22, "")</f>
        <v>#REF!</v>
      </c>
      <c r="D9" s="6" t="e">
        <f>IF(AND(YEAR(AugSun1+23)=CalendarYear,MONTH(AugSun1+23)=8),AugSun1+23, "")</f>
        <v>#REF!</v>
      </c>
      <c r="E9" s="6" t="e">
        <f>IF(AND(YEAR(AugSun1+24)=CalendarYear,MONTH(AugSun1+24)=8),AugSun1+24, "")</f>
        <v>#REF!</v>
      </c>
      <c r="F9" s="6" t="e">
        <f>IF(AND(YEAR(AugSun1+25)=CalendarYear,MONTH(AugSun1+25)=8),AugSun1+25, "")</f>
        <v>#REF!</v>
      </c>
      <c r="G9" s="6" t="e">
        <f>IF(AND(YEAR(AugSun1+26)=CalendarYear,MONTH(AugSun1+26)=8),AugSun1+26, "")</f>
        <v>#REF!</v>
      </c>
      <c r="H9" s="11" t="e">
        <f>IF(AND(YEAR(AugSun1+27)=CalendarYear,MONTH(AugSun1+27)=8),AugSun1+27,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IF(AND(YEAR(AugSun1+28)=CalendarYear,MONTH(AugSun1+28)=8),AugSun1+28, "")</f>
        <v>#REF!</v>
      </c>
      <c r="C11" s="6" t="e">
        <f>IF(AND(YEAR(AugSun1+29)=CalendarYear,MONTH(AugSun1+29)=8),AugSun1+29, "")</f>
        <v>#REF!</v>
      </c>
      <c r="D11" s="6" t="e">
        <f>IF(AND(YEAR(AugSun1+30)=CalendarYear,MONTH(AugSun1+30)=8),AugSun1+30, "")</f>
        <v>#REF!</v>
      </c>
      <c r="E11" s="6" t="e">
        <f>IF(AND(YEAR(AugSun1+31)=CalendarYear,MONTH(AugSun1+31)=8),AugSun1+31, "")</f>
        <v>#REF!</v>
      </c>
      <c r="F11" s="6" t="e">
        <f>IF(AND(YEAR(AugSun1+32)=CalendarYear,MONTH(AugSun1+32)=8),AugSun1+32, "")</f>
        <v>#REF!</v>
      </c>
      <c r="G11" s="6" t="e">
        <f>IF(AND(YEAR(AugSun1+33)=CalendarYear,MONTH(AugSun1+33)=8),AugSun1+33, "")</f>
        <v>#REF!</v>
      </c>
      <c r="H11" s="11" t="e">
        <f>IF(AND(YEAR(AugSun1+34)=CalendarYear,MONTH(AugSun1+34)=8),AugSun1+34,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26" t="e">
        <f>IF(AND(YEAR(AugSun1+35)=CalendarYear,MONTH(AugSun1+35)=8),AugSun1+35, "")</f>
        <v>#REF!</v>
      </c>
      <c r="C13" s="22" t="e">
        <f>IF(AND(YEAR(AugSun1+36)=CalendarYear,MONTH(AugSun1+36)=8),AugSun1+36, "")</f>
        <v>#REF!</v>
      </c>
      <c r="D13" s="36" t="s">
        <v>8</v>
      </c>
      <c r="E13" s="36"/>
      <c r="F13" s="36"/>
      <c r="G13" s="36"/>
      <c r="H13" s="37"/>
    </row>
    <row r="14" spans="1:8" ht="58" customHeight="1" thickBot="1">
      <c r="B14" s="29"/>
      <c r="C14" s="25"/>
      <c r="D14" s="33"/>
      <c r="E14" s="34"/>
      <c r="F14" s="34"/>
      <c r="G14" s="34"/>
      <c r="H14" s="35"/>
    </row>
  </sheetData>
  <mergeCells count="3">
    <mergeCell ref="B1:H1"/>
    <mergeCell ref="D13:H13"/>
    <mergeCell ref="D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14"/>
  <sheetViews>
    <sheetView showGridLines="0" workbookViewId="0"/>
  </sheetViews>
  <sheetFormatPr baseColWidth="10" defaultColWidth="8.7109375" defaultRowHeight="13" x14ac:dyDescent="0"/>
  <cols>
    <col min="1" max="1" width="2.42578125" style="1" customWidth="1"/>
    <col min="2" max="8" width="17.5703125" style="4" customWidth="1"/>
    <col min="9" max="16384" width="8.7109375" style="4"/>
  </cols>
  <sheetData>
    <row r="1" spans="1:8" s="1" customFormat="1" ht="59.25" customHeight="1" thickBot="1">
      <c r="B1" s="32" t="e">
        <f>DATE(CalendarYear,9,1)</f>
        <v>#REF!</v>
      </c>
      <c r="C1" s="32"/>
      <c r="D1" s="32"/>
      <c r="E1" s="32"/>
      <c r="F1" s="32"/>
      <c r="G1" s="32"/>
      <c r="H1" s="32"/>
    </row>
    <row r="2" spans="1:8" s="3" customFormat="1" ht="21.75" customHeight="1">
      <c r="A2" s="2"/>
      <c r="B2" s="16" t="s">
        <v>0</v>
      </c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8" t="s">
        <v>6</v>
      </c>
    </row>
    <row r="3" spans="1:8" ht="14" customHeight="1">
      <c r="B3" s="7" t="e">
        <f>IF(AND(YEAR(SepSun1)=CalendarYear,MONTH(SepSun1)=9),SepSun1, "")</f>
        <v>#REF!</v>
      </c>
      <c r="C3" s="5" t="e">
        <f>IF(AND(YEAR(SepSun1+1)=CalendarYear,MONTH(SepSun1+1)=9),SepSun1+1, "")</f>
        <v>#REF!</v>
      </c>
      <c r="D3" s="5" t="e">
        <f>IF(AND(YEAR(SepSun1+2)=CalendarYear,MONTH(SepSun1+2)=9),SepSun1+2, "")</f>
        <v>#REF!</v>
      </c>
      <c r="E3" s="5" t="e">
        <f>IF(AND(YEAR(SepSun1+3)=CalendarYear,MONTH(SepSun1+3)=9),SepSun1+3, "")</f>
        <v>#REF!</v>
      </c>
      <c r="F3" s="5" t="e">
        <f>IF(AND(YEAR(SepSun1+4)=CalendarYear,MONTH(SepSun1+4)=9),SepSun1+4, "")</f>
        <v>#REF!</v>
      </c>
      <c r="G3" s="5" t="e">
        <f>IF(AND(YEAR(SepSun1+5)=CalendarYear,MONTH(SepSun1+5)=9),SepSun1+5, "")</f>
        <v>#REF!</v>
      </c>
      <c r="H3" s="8" t="e">
        <f>IF(AND(YEAR(SepSun1+6)=CalendarYear,MONTH(SepSun1+6)=9),SepSun1+6, "")</f>
        <v>#REF!</v>
      </c>
    </row>
    <row r="4" spans="1:8" ht="58" customHeight="1">
      <c r="B4" s="27"/>
      <c r="C4" s="23"/>
      <c r="D4" s="24"/>
      <c r="E4" s="24"/>
      <c r="F4" s="24"/>
      <c r="G4" s="24"/>
      <c r="H4" s="28"/>
    </row>
    <row r="5" spans="1:8" ht="14" customHeight="1">
      <c r="B5" s="9" t="e">
        <f>IF(AND(YEAR(SepSun1+7)=CalendarYear,MONTH(SepSun1+7)=9),SepSun1+7, "")</f>
        <v>#REF!</v>
      </c>
      <c r="C5" s="5" t="e">
        <f>IF(AND(YEAR(SepSun1+8)=CalendarYear,MONTH(SepSun1+8)=9),SepSun1+8, "")</f>
        <v>#REF!</v>
      </c>
      <c r="D5" s="5" t="e">
        <f>IF(AND(YEAR(SepSun1+9)=CalendarYear,MONTH(SepSun1+9)=9),SepSun1+9, "")</f>
        <v>#REF!</v>
      </c>
      <c r="E5" s="5" t="e">
        <f>IF(AND(YEAR(SepSun1+10)=CalendarYear,MONTH(SepSun1+10)=9),SepSun1+10, "")</f>
        <v>#REF!</v>
      </c>
      <c r="F5" s="5" t="e">
        <f>IF(AND(YEAR(SepSun1+11)=CalendarYear,MONTH(SepSun1+11)=9),SepSun1+11, "")</f>
        <v>#REF!</v>
      </c>
      <c r="G5" s="5" t="e">
        <f>IF(AND(YEAR(SepSun1+12)=CalendarYear,MONTH(SepSun1+12)=9),SepSun1+12,"")</f>
        <v>#REF!</v>
      </c>
      <c r="H5" s="8" t="e">
        <f>IF(AND(YEAR(SepSun1+13)=CalendarYear,MONTH(SepSun1+13)=9),SepSun1+13, "")</f>
        <v>#REF!</v>
      </c>
    </row>
    <row r="6" spans="1:8" ht="58" customHeight="1">
      <c r="B6" s="27"/>
      <c r="C6" s="23"/>
      <c r="D6" s="24"/>
      <c r="E6" s="24"/>
      <c r="F6" s="24"/>
      <c r="G6" s="24"/>
      <c r="H6" s="28"/>
    </row>
    <row r="7" spans="1:8" ht="14" customHeight="1">
      <c r="B7" s="9" t="e">
        <f>IF(AND(YEAR(SepSun1+14)=CalendarYear,MONTH(SepSun1+14)=9),SepSun1+14, "")</f>
        <v>#REF!</v>
      </c>
      <c r="C7" s="5" t="e">
        <f>IF(AND(YEAR(SepSun1+15)=CalendarYear,MONTH(SepSun1+15)=9),SepSun1+15, "")</f>
        <v>#REF!</v>
      </c>
      <c r="D7" s="5" t="e">
        <f>IF(AND(YEAR(SepSun1+16)=CalendarYear,MONTH(SepSun1+16)=9),SepSun1+16, "")</f>
        <v>#REF!</v>
      </c>
      <c r="E7" s="5" t="e">
        <f>IF(AND(YEAR(SepSun1+17)=CalendarYear,MONTH(SepSun1+17)=9),SepSun1+17, "")</f>
        <v>#REF!</v>
      </c>
      <c r="F7" s="5" t="e">
        <f>IF(AND(YEAR(SepSun1+18)=CalendarYear,MONTH(SepSun1+18)=9),SepSun1+18, "")</f>
        <v>#REF!</v>
      </c>
      <c r="G7" s="5" t="e">
        <f>IF(AND(YEAR(SepSun1+19)=CalendarYear,MONTH(SepSun1+19)=9),SepSun1+19, "")</f>
        <v>#REF!</v>
      </c>
      <c r="H7" s="8" t="e">
        <f>IF(AND(YEAR(SepSun1+20)=CalendarYear,MONTH(SepSun1+20)=9),SepSun1+20, "")</f>
        <v>#REF!</v>
      </c>
    </row>
    <row r="8" spans="1:8" ht="58" customHeight="1">
      <c r="B8" s="27"/>
      <c r="C8" s="23"/>
      <c r="D8" s="24"/>
      <c r="E8" s="24"/>
      <c r="F8" s="24"/>
      <c r="G8" s="24"/>
      <c r="H8" s="28"/>
    </row>
    <row r="9" spans="1:8" ht="14" customHeight="1">
      <c r="B9" s="10" t="e">
        <f>IF(AND(YEAR(SepSun1+21)=CalendarYear,MONTH(SepSun1+21)=9),SepSun1+21, "")</f>
        <v>#REF!</v>
      </c>
      <c r="C9" s="6" t="e">
        <f>IF(AND(YEAR(SepSun1+22)=CalendarYear,MONTH(SepSun1+22)=9),SepSun1+22, "")</f>
        <v>#REF!</v>
      </c>
      <c r="D9" s="6" t="e">
        <f>IF(AND(YEAR(SepSun1+23)=CalendarYear,MONTH(SepSun1+23)=9),SepSun1+23, "")</f>
        <v>#REF!</v>
      </c>
      <c r="E9" s="6" t="e">
        <f>IF(AND(YEAR(SepSun1+24)=CalendarYear,MONTH(SepSun1+24)=9),SepSun1+24, "")</f>
        <v>#REF!</v>
      </c>
      <c r="F9" s="6" t="e">
        <f>IF(AND(YEAR(SepSun1+25)=CalendarYear,MONTH(SepSun1+25)=9),SepSun1+25, "")</f>
        <v>#REF!</v>
      </c>
      <c r="G9" s="6" t="e">
        <f>IF(AND(YEAR(SepSun1+26)=CalendarYear,MONTH(SepSun1+26)=9),SepSun1+26, "")</f>
        <v>#REF!</v>
      </c>
      <c r="H9" s="11" t="e">
        <f>IF(AND(YEAR(SepSun1+27)=CalendarYear,MONTH(SepSun1+27)=9),SepSun1+27, "")</f>
        <v>#REF!</v>
      </c>
    </row>
    <row r="10" spans="1:8" ht="58" customHeight="1">
      <c r="B10" s="27"/>
      <c r="C10" s="23"/>
      <c r="D10" s="24"/>
      <c r="E10" s="24"/>
      <c r="F10" s="24"/>
      <c r="G10" s="24"/>
      <c r="H10" s="28"/>
    </row>
    <row r="11" spans="1:8" ht="14" customHeight="1">
      <c r="B11" s="10" t="e">
        <f>IF(AND(YEAR(SepSun1+28)=CalendarYear,MONTH(SepSun1+28)=9),SepSun1+28, "")</f>
        <v>#REF!</v>
      </c>
      <c r="C11" s="6" t="e">
        <f>IF(AND(YEAR(SepSun1+29)=CalendarYear,MONTH(SepSun1+29)=9),SepSun1+29, "")</f>
        <v>#REF!</v>
      </c>
      <c r="D11" s="6" t="e">
        <f>IF(AND(YEAR(SepSun1+30)=CalendarYear,MONTH(SepSun1+30)=9),SepSun1+30, "")</f>
        <v>#REF!</v>
      </c>
      <c r="E11" s="6" t="e">
        <f>IF(AND(YEAR(SepSun1+31)=CalendarYear,MONTH(SepSun1+31)=9),SepSun1+31, "")</f>
        <v>#REF!</v>
      </c>
      <c r="F11" s="6" t="e">
        <f>IF(AND(YEAR(SepSun1+32)=CalendarYear,MONTH(SepSun1+32)=9),SepSun1+32, "")</f>
        <v>#REF!</v>
      </c>
      <c r="G11" s="6" t="e">
        <f>IF(AND(YEAR(SepSun1+33)=CalendarYear,MONTH(SepSun1+33)=9),SepSun1+33, "")</f>
        <v>#REF!</v>
      </c>
      <c r="H11" s="11" t="e">
        <f>IF(AND(YEAR(SepSun1+34)=CalendarYear,MONTH(SepSun1+34)=9),SepSun1+34, "")</f>
        <v>#REF!</v>
      </c>
    </row>
    <row r="12" spans="1:8" ht="58" customHeight="1">
      <c r="B12" s="27"/>
      <c r="C12" s="23"/>
      <c r="D12" s="24"/>
      <c r="E12" s="24"/>
      <c r="F12" s="23"/>
      <c r="G12" s="23"/>
      <c r="H12" s="28"/>
    </row>
    <row r="13" spans="1:8" ht="14" customHeight="1">
      <c r="B13" s="26" t="e">
        <f>IF(AND(YEAR(SepSun1+35)=CalendarYear,MONTH(SepSun1+35)=9),SepSun1+35, "")</f>
        <v>#REF!</v>
      </c>
      <c r="C13" s="36" t="s">
        <v>8</v>
      </c>
      <c r="D13" s="36"/>
      <c r="E13" s="36"/>
      <c r="F13" s="36"/>
      <c r="G13" s="36"/>
      <c r="H13" s="37"/>
    </row>
    <row r="14" spans="1:8" ht="58" customHeight="1" thickBot="1">
      <c r="B14" s="29"/>
      <c r="C14" s="33"/>
      <c r="D14" s="34"/>
      <c r="E14" s="34"/>
      <c r="F14" s="34"/>
      <c r="G14" s="34"/>
      <c r="H14" s="35"/>
    </row>
  </sheetData>
  <mergeCells count="3">
    <mergeCell ref="B1:H1"/>
    <mergeCell ref="C13:H13"/>
    <mergeCell ref="C14:H14"/>
  </mergeCells>
  <phoneticPr fontId="1" type="noConversion"/>
  <printOptions horizontalCentered="1"/>
  <pageMargins left="0.5" right="0.5" top="0.75" bottom="0.75" header="0.5" footer="0.5"/>
  <pageSetup paperSize="9" scale="5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Lookup List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Michal Vrab</cp:lastModifiedBy>
  <cp:lastPrinted>2014-09-12T08:15:18Z</cp:lastPrinted>
  <dcterms:created xsi:type="dcterms:W3CDTF">2001-05-02T15:52:45Z</dcterms:created>
  <dcterms:modified xsi:type="dcterms:W3CDTF">2014-09-12T08:16:07Z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TC102851621033</vt:lpwstr>
  </property>
</Properties>
</file>